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41" yWindow="720" windowWidth="15480" windowHeight="7455" tabRatio="591" activeTab="0"/>
  </bookViews>
  <sheets>
    <sheet name="Contents" sheetId="1" r:id="rId1"/>
    <sheet name="Demography" sheetId="2" r:id="rId2"/>
    <sheet name="ADVS" sheetId="3" r:id="rId3"/>
    <sheet name="Glare" sheetId="4" r:id="rId4"/>
  </sheets>
  <definedNames/>
  <calcPr fullCalcOnLoad="1"/>
</workbook>
</file>

<file path=xl/sharedStrings.xml><?xml version="1.0" encoding="utf-8"?>
<sst xmlns="http://schemas.openxmlformats.org/spreadsheetml/2006/main" count="116" uniqueCount="58">
  <si>
    <t>Near Vision</t>
  </si>
  <si>
    <t>Refraction</t>
  </si>
  <si>
    <t>Night Driving</t>
  </si>
  <si>
    <t>Day Driving</t>
  </si>
  <si>
    <t>Far Vision</t>
  </si>
  <si>
    <t>Glare Disability</t>
  </si>
  <si>
    <t>Plano</t>
  </si>
  <si>
    <t>Low</t>
  </si>
  <si>
    <t>Medium</t>
  </si>
  <si>
    <t>High</t>
  </si>
  <si>
    <t>X</t>
  </si>
  <si>
    <t>None</t>
  </si>
  <si>
    <t>Glare Sensitivity with Tinted Lens</t>
  </si>
  <si>
    <t>Age</t>
  </si>
  <si>
    <t>Type II</t>
  </si>
  <si>
    <t>Glare Sensitivity with Regular lens</t>
  </si>
  <si>
    <t>Std Dev</t>
  </si>
  <si>
    <t>plano</t>
  </si>
  <si>
    <t>Type I</t>
  </si>
  <si>
    <t>Maximum</t>
  </si>
  <si>
    <t>This workbook is provided to you to share data reported in:</t>
  </si>
  <si>
    <t>Optical Functional Properties of the Boston Keratoprosthesis</t>
  </si>
  <si>
    <r>
      <t xml:space="preserve">Optical Functional Properties of the Boston Keratoprosthesis
</t>
    </r>
    <r>
      <rPr>
        <sz val="9"/>
        <rFont val="Arial"/>
        <family val="2"/>
      </rPr>
      <t>Rony R. Sayegh, Linda Avena Diaz, Fernando Vargas-Martin, Robert H. Webb, Claes H. Dohlman, Eli Peli</t>
    </r>
  </si>
  <si>
    <t>Investigative Ophthalmology and Visual Science, in press, 2009</t>
  </si>
  <si>
    <t>Time since surgery
(years)</t>
  </si>
  <si>
    <t>not recorded</t>
  </si>
  <si>
    <t>Total subjects =</t>
  </si>
  <si>
    <t>Minimum</t>
  </si>
  <si>
    <t>Average Overall Score</t>
  </si>
  <si>
    <t>Subjects completing questionnaire</t>
  </si>
  <si>
    <t>Mean</t>
  </si>
  <si>
    <t xml:space="preserve">Std Dev </t>
  </si>
  <si>
    <t>Where X = not recorded</t>
  </si>
  <si>
    <t>Implanted with KPro
Type I or Type II</t>
  </si>
  <si>
    <t>Glare - logMAR measurements</t>
  </si>
  <si>
    <t>logMAR difference: Regular lens</t>
  </si>
  <si>
    <t>logMAR difference: Tinted lens</t>
  </si>
  <si>
    <t>Std Error of Mean</t>
  </si>
  <si>
    <t>Subject Count - Type I</t>
  </si>
  <si>
    <t>Glare - logMAR Difference measurements</t>
  </si>
  <si>
    <t>Subject #</t>
  </si>
  <si>
    <t>#5</t>
  </si>
  <si>
    <t>#6</t>
  </si>
  <si>
    <t>#7</t>
  </si>
  <si>
    <t>#8</t>
  </si>
  <si>
    <t>#9</t>
  </si>
  <si>
    <t>#10</t>
  </si>
  <si>
    <t>Figure 7: Effect of Glare</t>
  </si>
  <si>
    <r>
      <t xml:space="preserve">The </t>
    </r>
    <r>
      <rPr>
        <b/>
        <sz val="9"/>
        <rFont val="Arial"/>
        <family val="2"/>
      </rPr>
      <t xml:space="preserve">Demography </t>
    </r>
    <r>
      <rPr>
        <sz val="9"/>
        <rFont val="Arial"/>
        <family val="2"/>
      </rPr>
      <t>worksheet contains subject data including age, time since surgery, refraction and type of KPro implanted.</t>
    </r>
  </si>
  <si>
    <t>Activities of Daily Vision Scale Questionnaire (ADVS):
ADVS is scored between 100 (no visual difficulty) and 0 (inability to perform the activity because of visual difficulty)</t>
  </si>
  <si>
    <t xml:space="preserve">KPro </t>
  </si>
  <si>
    <t>Subject Count</t>
  </si>
  <si>
    <t>logMAR differences of the Type I subjects excluding, the 3  who had residual myopic error &gt; 3 diopters</t>
  </si>
  <si>
    <r>
      <t xml:space="preserve">The </t>
    </r>
    <r>
      <rPr>
        <b/>
        <sz val="9"/>
        <rFont val="Arial"/>
        <family val="2"/>
      </rPr>
      <t>ADVS</t>
    </r>
    <r>
      <rPr>
        <sz val="9"/>
        <rFont val="Arial"/>
        <family val="2"/>
      </rPr>
      <t xml:space="preserve"> worksheet includes responses to the Activities of Daily Vision Scale questionnaire for some participating subjects.</t>
    </r>
  </si>
  <si>
    <r>
      <t xml:space="preserve">The </t>
    </r>
    <r>
      <rPr>
        <b/>
        <sz val="9"/>
        <rFont val="Arial"/>
        <family val="2"/>
      </rPr>
      <t>Glare</t>
    </r>
    <r>
      <rPr>
        <sz val="9"/>
        <rFont val="Arial"/>
        <family val="2"/>
      </rPr>
      <t xml:space="preserve"> worksheet includes logMAR measurements for glare sensitivity for both regular and tinted lenses.</t>
    </r>
  </si>
  <si>
    <t xml:space="preserve">Mean (Type II) = </t>
  </si>
  <si>
    <t>Type II Subject #1</t>
  </si>
  <si>
    <t>Type II Subject #2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</si>
</sst>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\ 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/d"/>
    <numFmt numFmtId="175" formatCode="0.0000000"/>
    <numFmt numFmtId="176" formatCode="mm/dd/yy"/>
    <numFmt numFmtId="177" formatCode="0.00000000"/>
    <numFmt numFmtId="178" formatCode="0.0000000000"/>
    <numFmt numFmtId="179" formatCode="mmm\-yyyy"/>
    <numFmt numFmtId="180" formatCode="00000"/>
    <numFmt numFmtId="181" formatCode="dd/m/yyyy"/>
    <numFmt numFmtId="182" formatCode="m/d/yy"/>
    <numFmt numFmtId="183" formatCode="0.00_);\(0.00\)"/>
    <numFmt numFmtId="184" formatCode="dd\-mmm\-yyyy"/>
    <numFmt numFmtId="185" formatCode="mmmm\ d\,\ yyyy"/>
    <numFmt numFmtId="186" formatCode="#,##0.0"/>
    <numFmt numFmtId="187" formatCode="0.00000000000"/>
    <numFmt numFmtId="188" formatCode="0.000000000"/>
    <numFmt numFmtId="189" formatCode="0.0%"/>
    <numFmt numFmtId="190" formatCode="&quot;$&quot;#,##0.00"/>
    <numFmt numFmtId="191" formatCode="0.0000000000000"/>
    <numFmt numFmtId="192" formatCode="0.0000000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Helv"/>
      <family val="0"/>
    </font>
    <font>
      <sz val="8"/>
      <name val="Helv"/>
      <family val="0"/>
    </font>
    <font>
      <b/>
      <sz val="9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3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 vertical="top" wrapText="1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49" fontId="0" fillId="0" borderId="5" xfId="0" applyNumberFormat="1" applyBorder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2" fontId="0" fillId="0" borderId="1" xfId="0" applyNumberFormat="1" applyBorder="1" applyAlignment="1">
      <alignment/>
    </xf>
    <xf numFmtId="1" fontId="0" fillId="0" borderId="4" xfId="0" applyNumberFormat="1" applyBorder="1" applyAlignment="1">
      <alignment vertical="top"/>
    </xf>
    <xf numFmtId="1" fontId="0" fillId="0" borderId="6" xfId="0" applyNumberFormat="1" applyBorder="1" applyAlignment="1">
      <alignment vertical="top"/>
    </xf>
    <xf numFmtId="1" fontId="0" fillId="0" borderId="0" xfId="0" applyNumberFormat="1" applyBorder="1" applyAlignment="1">
      <alignment vertical="top"/>
    </xf>
    <xf numFmtId="1" fontId="0" fillId="0" borderId="7" xfId="0" applyNumberFormat="1" applyBorder="1" applyAlignment="1">
      <alignment vertical="top"/>
    </xf>
    <xf numFmtId="49" fontId="0" fillId="0" borderId="3" xfId="0" applyNumberForma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8" xfId="0" applyFont="1" applyBorder="1" applyAlignment="1">
      <alignment vertical="top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" fillId="0" borderId="0" xfId="21">
      <alignment/>
      <protection/>
    </xf>
    <xf numFmtId="0" fontId="8" fillId="0" borderId="0" xfId="21" applyFont="1" applyAlignment="1">
      <alignment vertical="center"/>
      <protection/>
    </xf>
    <xf numFmtId="0" fontId="5" fillId="0" borderId="0" xfId="21" applyFont="1">
      <alignment/>
      <protection/>
    </xf>
    <xf numFmtId="0" fontId="8" fillId="0" borderId="0" xfId="21" applyFont="1" applyAlignment="1">
      <alignment vertical="center" wrapText="1"/>
      <protection/>
    </xf>
    <xf numFmtId="0" fontId="1" fillId="0" borderId="4" xfId="0" applyFont="1" applyBorder="1" applyAlignment="1">
      <alignment vertical="top" wrapText="1"/>
    </xf>
    <xf numFmtId="1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6" fillId="0" borderId="0" xfId="21" applyBorder="1">
      <alignment/>
      <protection/>
    </xf>
    <xf numFmtId="0" fontId="6" fillId="0" borderId="0" xfId="21" applyBorder="1" applyAlignment="1">
      <alignment wrapText="1"/>
      <protection/>
    </xf>
    <xf numFmtId="0" fontId="6" fillId="0" borderId="0" xfId="21" applyFill="1" applyBorder="1" applyAlignment="1">
      <alignment vertical="top" wrapText="1"/>
      <protection/>
    </xf>
    <xf numFmtId="0" fontId="6" fillId="0" borderId="0" xfId="21" applyFill="1" applyBorder="1" applyAlignment="1">
      <alignment horizontal="left" vertical="top" wrapText="1"/>
      <protection/>
    </xf>
    <xf numFmtId="0" fontId="6" fillId="0" borderId="0" xfId="21" applyBorder="1" applyAlignment="1">
      <alignment vertical="top" wrapText="1"/>
      <protection/>
    </xf>
    <xf numFmtId="0" fontId="6" fillId="0" borderId="0" xfId="21" applyBorder="1" applyAlignment="1">
      <alignment vertical="center" wrapText="1"/>
      <protection/>
    </xf>
    <xf numFmtId="2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2" fontId="0" fillId="0" borderId="1" xfId="0" applyNumberFormat="1" applyFill="1" applyBorder="1" applyAlignment="1">
      <alignment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2" fontId="0" fillId="0" borderId="0" xfId="0" applyNumberFormat="1" applyFill="1" applyBorder="1" applyAlignment="1">
      <alignment/>
    </xf>
    <xf numFmtId="0" fontId="1" fillId="2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 wrapText="1"/>
    </xf>
    <xf numFmtId="1" fontId="2" fillId="0" borderId="13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2" fontId="2" fillId="0" borderId="17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4" borderId="18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 vertical="top"/>
    </xf>
    <xf numFmtId="169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4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169" fontId="5" fillId="0" borderId="13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5" fillId="0" borderId="15" xfId="0" applyNumberFormat="1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9" fontId="5" fillId="0" borderId="14" xfId="0" applyNumberFormat="1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3" borderId="2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" fontId="5" fillId="0" borderId="13" xfId="0" applyNumberFormat="1" applyFont="1" applyBorder="1" applyAlignment="1">
      <alignment horizontal="center" vertical="center" wrapText="1"/>
    </xf>
    <xf numFmtId="1" fontId="5" fillId="0" borderId="22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top"/>
    </xf>
    <xf numFmtId="1" fontId="5" fillId="0" borderId="0" xfId="0" applyNumberFormat="1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/>
    </xf>
    <xf numFmtId="1" fontId="5" fillId="0" borderId="14" xfId="0" applyNumberFormat="1" applyFont="1" applyBorder="1" applyAlignment="1">
      <alignment horizontal="center"/>
    </xf>
    <xf numFmtId="1" fontId="5" fillId="0" borderId="2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25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6" borderId="19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2" fontId="8" fillId="6" borderId="1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5" fillId="0" borderId="0" xfId="21" applyFont="1" applyAlignment="1">
      <alignment wrapText="1"/>
      <protection/>
    </xf>
    <xf numFmtId="0" fontId="5" fillId="0" borderId="0" xfId="21" applyFont="1" applyBorder="1">
      <alignment/>
      <protection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2" fontId="0" fillId="2" borderId="26" xfId="0" applyNumberForma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8" fillId="2" borderId="27" xfId="0" applyFont="1" applyFill="1" applyBorder="1" applyAlignment="1">
      <alignment horizontal="right"/>
    </xf>
    <xf numFmtId="0" fontId="8" fillId="2" borderId="0" xfId="0" applyFont="1" applyFill="1" applyBorder="1" applyAlignment="1">
      <alignment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8" fillId="2" borderId="28" xfId="0" applyFont="1" applyFill="1" applyBorder="1" applyAlignment="1">
      <alignment horizontal="center" vertical="center" wrapText="1"/>
    </xf>
    <xf numFmtId="2" fontId="2" fillId="0" borderId="28" xfId="0" applyNumberFormat="1" applyFont="1" applyBorder="1" applyAlignment="1">
      <alignment horizontal="center" vertical="center"/>
    </xf>
    <xf numFmtId="0" fontId="9" fillId="2" borderId="18" xfId="0" applyFont="1" applyFill="1" applyBorder="1" applyAlignment="1">
      <alignment horizontal="center" wrapText="1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2" fontId="2" fillId="0" borderId="21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2" fontId="2" fillId="0" borderId="30" xfId="0" applyNumberFormat="1" applyFont="1" applyBorder="1" applyAlignment="1">
      <alignment horizontal="center" vertical="center"/>
    </xf>
    <xf numFmtId="2" fontId="2" fillId="0" borderId="31" xfId="0" applyNumberFormat="1" applyFont="1" applyBorder="1" applyAlignment="1">
      <alignment horizontal="center" vertical="center"/>
    </xf>
    <xf numFmtId="0" fontId="9" fillId="2" borderId="32" xfId="0" applyFont="1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8" fillId="0" borderId="7" xfId="0" applyFont="1" applyBorder="1" applyAlignment="1">
      <alignment/>
    </xf>
    <xf numFmtId="0" fontId="8" fillId="6" borderId="28" xfId="0" applyFont="1" applyFill="1" applyBorder="1" applyAlignment="1">
      <alignment horizontal="center" vertical="center"/>
    </xf>
    <xf numFmtId="0" fontId="8" fillId="6" borderId="18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169" fontId="5" fillId="0" borderId="9" xfId="0" applyNumberFormat="1" applyFont="1" applyBorder="1" applyAlignment="1">
      <alignment horizontal="center"/>
    </xf>
    <xf numFmtId="169" fontId="5" fillId="0" borderId="24" xfId="0" applyNumberFormat="1" applyFont="1" applyBorder="1" applyAlignment="1">
      <alignment horizontal="center"/>
    </xf>
    <xf numFmtId="0" fontId="5" fillId="0" borderId="0" xfId="21" applyFont="1" applyFill="1" applyBorder="1" applyAlignment="1">
      <alignment vertical="top" wrapText="1"/>
      <protection/>
    </xf>
    <xf numFmtId="0" fontId="8" fillId="0" borderId="0" xfId="21" applyFont="1" applyAlignment="1">
      <alignment vertical="center" wrapText="1"/>
      <protection/>
    </xf>
    <xf numFmtId="0" fontId="8" fillId="0" borderId="0" xfId="21" applyFont="1" applyAlignment="1">
      <alignment vertical="center"/>
      <protection/>
    </xf>
    <xf numFmtId="0" fontId="5" fillId="0" borderId="0" xfId="21" applyFont="1" applyAlignment="1">
      <alignment vertical="top" wrapText="1"/>
      <protection/>
    </xf>
    <xf numFmtId="0" fontId="5" fillId="0" borderId="0" xfId="21" applyFont="1" applyAlignment="1">
      <alignment vertical="center" wrapText="1"/>
      <protection/>
    </xf>
    <xf numFmtId="0" fontId="5" fillId="0" borderId="0" xfId="21" applyFont="1" applyBorder="1" applyAlignment="1">
      <alignment horizontal="left" vertical="top" wrapText="1"/>
      <protection/>
    </xf>
    <xf numFmtId="0" fontId="1" fillId="4" borderId="34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1" fontId="5" fillId="0" borderId="0" xfId="0" applyNumberFormat="1" applyFont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0" fontId="1" fillId="6" borderId="35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4" borderId="3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6" borderId="37" xfId="0" applyFont="1" applyFill="1" applyBorder="1" applyAlignment="1">
      <alignment horizontal="center" vertical="center" wrapText="1"/>
    </xf>
    <xf numFmtId="0" fontId="1" fillId="6" borderId="38" xfId="0" applyFont="1" applyFill="1" applyBorder="1" applyAlignment="1">
      <alignment horizontal="center" vertical="center" wrapText="1"/>
    </xf>
    <xf numFmtId="0" fontId="1" fillId="6" borderId="39" xfId="0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/>
    </xf>
    <xf numFmtId="2" fontId="1" fillId="2" borderId="23" xfId="0" applyNumberFormat="1" applyFont="1" applyFill="1" applyBorder="1" applyAlignment="1">
      <alignment horizontal="center" vertical="center"/>
    </xf>
    <xf numFmtId="2" fontId="1" fillId="2" borderId="24" xfId="0" applyNumberFormat="1" applyFont="1" applyFill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42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35" xfId="0" applyFont="1" applyFill="1" applyBorder="1" applyAlignment="1">
      <alignment horizontal="center" vertical="center"/>
    </xf>
    <xf numFmtId="0" fontId="8" fillId="3" borderId="34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0" fontId="8" fillId="4" borderId="19" xfId="0" applyFont="1" applyFill="1" applyBorder="1" applyAlignment="1">
      <alignment horizontal="center" vertical="center"/>
    </xf>
    <xf numFmtId="0" fontId="8" fillId="6" borderId="23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rifield datasharing final - 10-29-2009-DA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>
      <selection activeCell="A10" sqref="A10:G10"/>
    </sheetView>
  </sheetViews>
  <sheetFormatPr defaultColWidth="9.140625" defaultRowHeight="12.75"/>
  <cols>
    <col min="1" max="1" width="11.421875" style="25" customWidth="1"/>
    <col min="2" max="3" width="8.00390625" style="25" customWidth="1"/>
    <col min="4" max="4" width="11.00390625" style="25" customWidth="1"/>
    <col min="5" max="5" width="8.00390625" style="25" customWidth="1"/>
    <col min="6" max="6" width="11.57421875" style="25" customWidth="1"/>
    <col min="7" max="16384" width="8.00390625" style="25" customWidth="1"/>
  </cols>
  <sheetData>
    <row r="1" spans="1:7" ht="25.5" customHeight="1">
      <c r="A1" s="26" t="s">
        <v>20</v>
      </c>
      <c r="B1" s="27"/>
      <c r="C1" s="27"/>
      <c r="D1" s="27"/>
      <c r="E1" s="27"/>
      <c r="F1" s="27"/>
      <c r="G1" s="27"/>
    </row>
    <row r="2" spans="1:7" ht="36.75" customHeight="1">
      <c r="A2" s="194" t="s">
        <v>22</v>
      </c>
      <c r="B2" s="195"/>
      <c r="C2" s="195"/>
      <c r="D2" s="195"/>
      <c r="E2" s="195"/>
      <c r="F2" s="195"/>
      <c r="G2" s="195"/>
    </row>
    <row r="3" spans="1:7" ht="13.5" customHeight="1">
      <c r="A3" s="28"/>
      <c r="B3" s="26"/>
      <c r="C3" s="26"/>
      <c r="D3" s="26"/>
      <c r="E3" s="26"/>
      <c r="F3" s="26"/>
      <c r="G3" s="26"/>
    </row>
    <row r="4" spans="1:7" ht="15" customHeight="1">
      <c r="A4" s="197" t="s">
        <v>23</v>
      </c>
      <c r="B4" s="197"/>
      <c r="C4" s="197"/>
      <c r="D4" s="197"/>
      <c r="E4" s="197"/>
      <c r="F4" s="197"/>
      <c r="G4" s="197"/>
    </row>
    <row r="5" spans="1:7" ht="12">
      <c r="A5" s="27"/>
      <c r="B5" s="27"/>
      <c r="C5" s="27"/>
      <c r="D5" s="27"/>
      <c r="E5" s="27"/>
      <c r="F5" s="27"/>
      <c r="G5" s="27"/>
    </row>
    <row r="6" spans="1:7" ht="23.25" customHeight="1">
      <c r="A6" s="196" t="s">
        <v>48</v>
      </c>
      <c r="B6" s="196"/>
      <c r="C6" s="196"/>
      <c r="D6" s="196"/>
      <c r="E6" s="196"/>
      <c r="F6" s="196"/>
      <c r="G6" s="196"/>
    </row>
    <row r="7" spans="1:7" ht="12">
      <c r="A7" s="157"/>
      <c r="B7" s="157"/>
      <c r="C7" s="157"/>
      <c r="D7" s="157"/>
      <c r="E7" s="157"/>
      <c r="F7" s="157"/>
      <c r="G7" s="157"/>
    </row>
    <row r="8" spans="1:7" ht="23.25" customHeight="1">
      <c r="A8" s="198" t="s">
        <v>53</v>
      </c>
      <c r="B8" s="198"/>
      <c r="C8" s="198"/>
      <c r="D8" s="198"/>
      <c r="E8" s="198"/>
      <c r="F8" s="198"/>
      <c r="G8" s="198"/>
    </row>
    <row r="9" spans="1:7" ht="12">
      <c r="A9" s="158"/>
      <c r="B9" s="158"/>
      <c r="C9" s="158"/>
      <c r="D9" s="158"/>
      <c r="E9" s="158"/>
      <c r="F9" s="158"/>
      <c r="G9" s="158"/>
    </row>
    <row r="10" spans="1:7" ht="25.5" customHeight="1">
      <c r="A10" s="193" t="s">
        <v>54</v>
      </c>
      <c r="B10" s="193"/>
      <c r="C10" s="193"/>
      <c r="D10" s="193"/>
      <c r="E10" s="193"/>
      <c r="F10" s="193"/>
      <c r="G10" s="193"/>
    </row>
    <row r="11" spans="1:7" ht="10.5">
      <c r="A11" s="37"/>
      <c r="B11" s="37"/>
      <c r="C11" s="37"/>
      <c r="D11" s="37"/>
      <c r="E11" s="37"/>
      <c r="F11" s="37"/>
      <c r="G11" s="37"/>
    </row>
    <row r="12" spans="1:7" ht="10.5" customHeight="1">
      <c r="A12" s="37"/>
      <c r="B12" s="37"/>
      <c r="C12" s="37"/>
      <c r="D12" s="37"/>
      <c r="E12" s="37"/>
      <c r="F12" s="37"/>
      <c r="G12" s="37"/>
    </row>
    <row r="13" spans="1:7" ht="10.5">
      <c r="A13" s="36"/>
      <c r="B13" s="36"/>
      <c r="C13" s="36"/>
      <c r="D13" s="36"/>
      <c r="E13" s="36"/>
      <c r="F13" s="36"/>
      <c r="G13" s="36"/>
    </row>
    <row r="14" spans="1:7" ht="42" customHeight="1">
      <c r="A14" s="38"/>
      <c r="B14" s="38"/>
      <c r="C14" s="38"/>
      <c r="D14" s="38"/>
      <c r="E14" s="38"/>
      <c r="F14" s="38"/>
      <c r="G14" s="38"/>
    </row>
    <row r="15" spans="1:7" ht="10.5">
      <c r="A15" s="36"/>
      <c r="B15" s="36"/>
      <c r="C15" s="36"/>
      <c r="D15" s="36"/>
      <c r="E15" s="36"/>
      <c r="F15" s="36"/>
      <c r="G15" s="36"/>
    </row>
    <row r="16" spans="1:7" ht="24" customHeight="1">
      <c r="A16" s="37"/>
      <c r="B16" s="37"/>
      <c r="C16" s="37"/>
      <c r="D16" s="37"/>
      <c r="E16" s="37"/>
      <c r="F16" s="37"/>
      <c r="G16" s="37"/>
    </row>
    <row r="17" spans="1:7" ht="10.5">
      <c r="A17" s="35"/>
      <c r="B17" s="35"/>
      <c r="C17" s="35"/>
      <c r="D17" s="35"/>
      <c r="E17" s="35"/>
      <c r="F17" s="35"/>
      <c r="G17" s="35"/>
    </row>
    <row r="18" spans="1:7" ht="27" customHeight="1">
      <c r="A18" s="39"/>
      <c r="B18" s="39"/>
      <c r="C18" s="39"/>
      <c r="D18" s="39"/>
      <c r="E18" s="39"/>
      <c r="F18" s="39"/>
      <c r="G18" s="39"/>
    </row>
    <row r="19" spans="1:7" ht="10.5">
      <c r="A19" s="35"/>
      <c r="B19" s="35"/>
      <c r="C19" s="35"/>
      <c r="D19" s="35"/>
      <c r="E19" s="35"/>
      <c r="F19" s="35"/>
      <c r="G19" s="35"/>
    </row>
    <row r="20" spans="1:7" ht="46.5" customHeight="1">
      <c r="A20" s="40"/>
      <c r="B20" s="40"/>
      <c r="C20" s="40"/>
      <c r="D20" s="40"/>
      <c r="E20" s="40"/>
      <c r="F20" s="40"/>
      <c r="G20" s="40"/>
    </row>
    <row r="21" spans="1:7" ht="10.5">
      <c r="A21" s="35"/>
      <c r="B21" s="35"/>
      <c r="C21" s="35"/>
      <c r="D21" s="35"/>
      <c r="E21" s="35"/>
      <c r="F21" s="35"/>
      <c r="G21" s="35"/>
    </row>
    <row r="22" spans="1:7" ht="24" customHeight="1">
      <c r="A22" s="40"/>
      <c r="B22" s="40"/>
      <c r="C22" s="40"/>
      <c r="D22" s="40"/>
      <c r="E22" s="40"/>
      <c r="F22" s="40"/>
      <c r="G22" s="40"/>
    </row>
    <row r="23" spans="1:7" ht="10.5">
      <c r="A23" s="35"/>
      <c r="B23" s="35"/>
      <c r="C23" s="35"/>
      <c r="D23" s="35"/>
      <c r="E23" s="35"/>
      <c r="F23" s="35"/>
      <c r="G23" s="35"/>
    </row>
    <row r="24" spans="1:7" ht="33" customHeight="1">
      <c r="A24" s="39"/>
      <c r="B24" s="39"/>
      <c r="C24" s="39"/>
      <c r="D24" s="39"/>
      <c r="E24" s="39"/>
      <c r="F24" s="39"/>
      <c r="G24" s="39"/>
    </row>
    <row r="25" spans="1:7" ht="10.5">
      <c r="A25" s="35"/>
      <c r="B25" s="35"/>
      <c r="C25" s="35"/>
      <c r="D25" s="35"/>
      <c r="E25" s="35"/>
      <c r="F25" s="35"/>
      <c r="G25" s="35"/>
    </row>
    <row r="26" spans="1:7" ht="10.5">
      <c r="A26" s="35"/>
      <c r="B26" s="35"/>
      <c r="C26" s="35"/>
      <c r="D26" s="35"/>
      <c r="E26" s="35"/>
      <c r="F26" s="35"/>
      <c r="G26" s="35"/>
    </row>
    <row r="27" spans="1:7" ht="10.5">
      <c r="A27" s="35"/>
      <c r="B27" s="35"/>
      <c r="C27" s="35"/>
      <c r="D27" s="35"/>
      <c r="E27" s="35"/>
      <c r="F27" s="35"/>
      <c r="G27" s="35"/>
    </row>
    <row r="28" spans="1:7" ht="10.5">
      <c r="A28" s="35"/>
      <c r="B28" s="35"/>
      <c r="C28" s="35"/>
      <c r="D28" s="35"/>
      <c r="E28" s="35"/>
      <c r="F28" s="35"/>
      <c r="G28" s="35"/>
    </row>
    <row r="29" spans="1:7" ht="10.5">
      <c r="A29" s="35"/>
      <c r="B29" s="35"/>
      <c r="C29" s="35"/>
      <c r="D29" s="35"/>
      <c r="E29" s="35"/>
      <c r="F29" s="35"/>
      <c r="G29" s="35"/>
    </row>
    <row r="30" spans="1:7" ht="10.5">
      <c r="A30" s="35"/>
      <c r="B30" s="35"/>
      <c r="C30" s="35"/>
      <c r="D30" s="35"/>
      <c r="E30" s="35"/>
      <c r="F30" s="35"/>
      <c r="G30" s="35"/>
    </row>
    <row r="31" spans="1:7" ht="10.5">
      <c r="A31" s="35"/>
      <c r="B31" s="35"/>
      <c r="C31" s="35"/>
      <c r="D31" s="35"/>
      <c r="E31" s="35"/>
      <c r="F31" s="35"/>
      <c r="G31" s="35"/>
    </row>
    <row r="32" spans="1:7" ht="10.5">
      <c r="A32" s="35"/>
      <c r="B32" s="35"/>
      <c r="C32" s="35"/>
      <c r="D32" s="35"/>
      <c r="E32" s="35"/>
      <c r="F32" s="35"/>
      <c r="G32" s="35"/>
    </row>
    <row r="33" spans="1:7" ht="10.5">
      <c r="A33" s="35"/>
      <c r="B33" s="35"/>
      <c r="C33" s="35"/>
      <c r="D33" s="35"/>
      <c r="E33" s="35"/>
      <c r="F33" s="35"/>
      <c r="G33" s="35"/>
    </row>
    <row r="34" spans="1:7" ht="10.5">
      <c r="A34" s="35"/>
      <c r="B34" s="35"/>
      <c r="C34" s="35"/>
      <c r="D34" s="35"/>
      <c r="E34" s="35"/>
      <c r="F34" s="35"/>
      <c r="G34" s="35"/>
    </row>
    <row r="35" spans="1:7" ht="10.5">
      <c r="A35" s="35"/>
      <c r="B35" s="35"/>
      <c r="C35" s="35"/>
      <c r="D35" s="35"/>
      <c r="E35" s="35"/>
      <c r="F35" s="35"/>
      <c r="G35" s="35"/>
    </row>
    <row r="36" spans="1:7" ht="10.5">
      <c r="A36" s="35"/>
      <c r="B36" s="35"/>
      <c r="C36" s="35"/>
      <c r="D36" s="35"/>
      <c r="E36" s="35"/>
      <c r="F36" s="35"/>
      <c r="G36" s="35"/>
    </row>
    <row r="37" spans="1:7" ht="10.5">
      <c r="A37" s="35"/>
      <c r="B37" s="35"/>
      <c r="C37" s="35"/>
      <c r="D37" s="35"/>
      <c r="E37" s="35"/>
      <c r="F37" s="35"/>
      <c r="G37" s="35"/>
    </row>
    <row r="38" spans="1:7" ht="10.5">
      <c r="A38" s="35"/>
      <c r="B38" s="35"/>
      <c r="C38" s="35"/>
      <c r="D38" s="35"/>
      <c r="E38" s="35"/>
      <c r="F38" s="35"/>
      <c r="G38" s="35"/>
    </row>
  </sheetData>
  <mergeCells count="5">
    <mergeCell ref="A10:G10"/>
    <mergeCell ref="A2:G2"/>
    <mergeCell ref="A6:G6"/>
    <mergeCell ref="A4:G4"/>
    <mergeCell ref="A8:G8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2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0" sqref="F10"/>
    </sheetView>
  </sheetViews>
  <sheetFormatPr defaultColWidth="9.140625" defaultRowHeight="12.75"/>
  <cols>
    <col min="1" max="1" width="18.7109375" style="16" customWidth="1"/>
    <col min="2" max="2" width="15.57421875" style="16" customWidth="1"/>
    <col min="3" max="3" width="16.57421875" style="17" customWidth="1"/>
    <col min="4" max="4" width="19.57421875" style="17" customWidth="1"/>
    <col min="5" max="5" width="20.8515625" style="17" customWidth="1"/>
    <col min="6" max="17" width="20.7109375" style="17" customWidth="1"/>
    <col min="18" max="111" width="17.7109375" style="17" customWidth="1"/>
    <col min="112" max="16384" width="17.7109375" style="18" customWidth="1"/>
  </cols>
  <sheetData>
    <row r="1" spans="1:256" s="2" customFormat="1" ht="69" customHeight="1" thickBot="1">
      <c r="A1" s="62" t="s">
        <v>21</v>
      </c>
      <c r="B1" s="203" t="s">
        <v>13</v>
      </c>
      <c r="C1" s="205" t="s">
        <v>33</v>
      </c>
      <c r="D1" s="203" t="s">
        <v>24</v>
      </c>
      <c r="E1" s="199" t="s">
        <v>1</v>
      </c>
      <c r="F1" s="60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5"/>
      <c r="BM1" s="45"/>
      <c r="BN1" s="45"/>
      <c r="BO1" s="45"/>
      <c r="BP1" s="45"/>
      <c r="BQ1" s="45"/>
      <c r="BR1" s="45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29" customFormat="1" ht="30" customHeight="1" thickTop="1">
      <c r="A2" s="63" t="s">
        <v>40</v>
      </c>
      <c r="B2" s="204"/>
      <c r="C2" s="206"/>
      <c r="D2" s="204"/>
      <c r="E2" s="200"/>
      <c r="F2" s="60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18"/>
      <c r="BJ2" s="18"/>
      <c r="BK2"/>
      <c r="BL2" s="45"/>
      <c r="BM2" s="45"/>
      <c r="BN2" s="45"/>
      <c r="BO2" s="45"/>
      <c r="BP2" s="45"/>
      <c r="BQ2" s="45"/>
      <c r="BR2" s="45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1" customFormat="1" ht="12.75" customHeight="1">
      <c r="A3" s="99">
        <v>1</v>
      </c>
      <c r="B3" s="100">
        <v>33.669444444444444</v>
      </c>
      <c r="C3" s="201" t="s">
        <v>14</v>
      </c>
      <c r="D3" s="101">
        <v>1.5666666666666667</v>
      </c>
      <c r="E3" s="102" t="s">
        <v>6</v>
      </c>
      <c r="F3" s="1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18"/>
      <c r="BJ3" s="18"/>
      <c r="BK3"/>
      <c r="BL3" s="49"/>
      <c r="BM3" s="49"/>
      <c r="BN3" s="49"/>
      <c r="BO3" s="49"/>
      <c r="BP3" s="49"/>
      <c r="BQ3" s="49"/>
      <c r="BR3" s="49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2" customFormat="1" ht="12" customHeight="1">
      <c r="A4" s="99">
        <v>2</v>
      </c>
      <c r="B4" s="100">
        <v>53.80555555555556</v>
      </c>
      <c r="C4" s="201"/>
      <c r="D4" s="101">
        <v>6.291666666666667</v>
      </c>
      <c r="E4" s="102" t="s">
        <v>6</v>
      </c>
      <c r="F4" s="1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18"/>
      <c r="BJ4" s="18"/>
      <c r="BK4"/>
      <c r="BL4" s="49"/>
      <c r="BM4" s="49"/>
      <c r="BN4" s="49"/>
      <c r="BO4" s="49"/>
      <c r="BP4" s="49"/>
      <c r="BQ4" s="49"/>
      <c r="BR4" s="49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3" customFormat="1" ht="12" customHeight="1">
      <c r="A5" s="103">
        <v>4</v>
      </c>
      <c r="B5" s="100">
        <v>64.89166666666667</v>
      </c>
      <c r="C5" s="201" t="s">
        <v>18</v>
      </c>
      <c r="D5" s="101">
        <v>1.8833333333333333</v>
      </c>
      <c r="E5" s="102" t="s">
        <v>6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 s="47"/>
      <c r="AI5" s="47"/>
      <c r="AJ5" s="47"/>
      <c r="AK5" s="47"/>
      <c r="AL5" s="47"/>
      <c r="AM5" s="47"/>
      <c r="AN5" s="47"/>
      <c r="AO5" s="47"/>
      <c r="AP5" s="47"/>
      <c r="AQ5" s="47"/>
      <c r="AR5" s="47"/>
      <c r="AS5" s="47"/>
      <c r="AT5" s="47"/>
      <c r="AU5" s="47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18"/>
      <c r="BJ5" s="18"/>
      <c r="BK5"/>
      <c r="BL5" s="49"/>
      <c r="BM5" s="49"/>
      <c r="BN5" s="49"/>
      <c r="BO5" s="49"/>
      <c r="BP5" s="49"/>
      <c r="BQ5" s="49"/>
      <c r="BR5" s="49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3" customFormat="1" ht="12" customHeight="1">
      <c r="A6" s="99">
        <v>8</v>
      </c>
      <c r="B6" s="100">
        <v>48.075</v>
      </c>
      <c r="C6" s="201"/>
      <c r="D6" s="101">
        <v>0.8361111111111111</v>
      </c>
      <c r="E6" s="102" t="s">
        <v>6</v>
      </c>
      <c r="G6"/>
      <c r="H6" s="1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 s="47"/>
      <c r="AI6" s="47"/>
      <c r="AJ6" s="47"/>
      <c r="AK6" s="47"/>
      <c r="AL6" s="47"/>
      <c r="AM6" s="47"/>
      <c r="AN6" s="47"/>
      <c r="AO6" s="47"/>
      <c r="AP6" s="47"/>
      <c r="AQ6" s="47"/>
      <c r="AR6" s="47"/>
      <c r="AS6" s="47"/>
      <c r="AT6" s="47"/>
      <c r="AU6" s="47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18"/>
      <c r="BJ6" s="18"/>
      <c r="BK6"/>
      <c r="BL6" s="49"/>
      <c r="BM6" s="49"/>
      <c r="BN6" s="49"/>
      <c r="BO6" s="49"/>
      <c r="BP6" s="49"/>
      <c r="BQ6" s="49"/>
      <c r="BR6" s="49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3" customFormat="1" ht="12" customHeight="1">
      <c r="A7" s="99">
        <v>9</v>
      </c>
      <c r="B7" s="100">
        <v>18.897222222222222</v>
      </c>
      <c r="C7" s="201"/>
      <c r="D7" s="101">
        <v>0.9722222222222222</v>
      </c>
      <c r="E7" s="102" t="s">
        <v>6</v>
      </c>
      <c r="G7" s="57"/>
      <c r="H7" s="42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18"/>
      <c r="BJ7" s="18"/>
      <c r="BK7"/>
      <c r="BL7" s="49"/>
      <c r="BM7" s="49"/>
      <c r="BN7" s="49"/>
      <c r="BO7" s="49"/>
      <c r="BP7" s="49"/>
      <c r="BQ7" s="49"/>
      <c r="BR7" s="49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4" customFormat="1" ht="12" customHeight="1">
      <c r="A8" s="99">
        <v>10</v>
      </c>
      <c r="B8" s="100">
        <v>40.480555555555554</v>
      </c>
      <c r="C8" s="201"/>
      <c r="D8" s="101">
        <v>1.461111111111111</v>
      </c>
      <c r="E8" s="104">
        <v>-1</v>
      </c>
      <c r="F8" s="13"/>
      <c r="G8" s="13"/>
      <c r="H8" s="42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18"/>
      <c r="BJ8" s="18"/>
      <c r="BK8"/>
      <c r="BL8" s="49"/>
      <c r="BM8" s="49"/>
      <c r="BN8" s="49"/>
      <c r="BO8" s="49"/>
      <c r="BP8" s="49"/>
      <c r="BQ8" s="49"/>
      <c r="BR8" s="49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1" customFormat="1" ht="12.75" customHeight="1">
      <c r="A9" s="99">
        <v>11</v>
      </c>
      <c r="B9" s="100">
        <v>73.49444444444444</v>
      </c>
      <c r="C9" s="201"/>
      <c r="D9" s="101">
        <v>1.5222222222222221</v>
      </c>
      <c r="E9" s="104">
        <v>-4.5</v>
      </c>
      <c r="F9" s="18"/>
      <c r="G9" s="24"/>
      <c r="H9" s="17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8"/>
      <c r="BJ9" s="18"/>
      <c r="BK9"/>
      <c r="BL9" s="50"/>
      <c r="BM9" s="50"/>
      <c r="BN9" s="50"/>
      <c r="BO9" s="50"/>
      <c r="BP9" s="50"/>
      <c r="BQ9" s="50"/>
      <c r="BR9" s="50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55" customFormat="1" ht="12.75" customHeight="1">
      <c r="A10" s="105">
        <v>12</v>
      </c>
      <c r="B10" s="106">
        <v>84.10277777777777</v>
      </c>
      <c r="C10" s="201"/>
      <c r="D10" s="107">
        <v>7.405555555555556</v>
      </c>
      <c r="E10" s="104">
        <v>-3</v>
      </c>
      <c r="F10" s="61"/>
      <c r="G10" s="24"/>
      <c r="H10" s="17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23"/>
      <c r="BJ10" s="23"/>
      <c r="BK10" s="22"/>
      <c r="BL10" s="51"/>
      <c r="BM10" s="51"/>
      <c r="BN10" s="51"/>
      <c r="BO10" s="51"/>
      <c r="BP10" s="51"/>
      <c r="BQ10" s="51"/>
      <c r="BR10" s="51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1" customFormat="1" ht="12.75" customHeight="1">
      <c r="A11" s="108">
        <v>13</v>
      </c>
      <c r="B11" s="107" t="s">
        <v>25</v>
      </c>
      <c r="C11" s="201"/>
      <c r="D11" s="107" t="s">
        <v>25</v>
      </c>
      <c r="E11" s="102">
        <v>-4.25</v>
      </c>
      <c r="F11" s="18"/>
      <c r="G11" s="57"/>
      <c r="H11" s="17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8"/>
      <c r="BJ11" s="18"/>
      <c r="BK11"/>
      <c r="BL11" s="50"/>
      <c r="BM11" s="50"/>
      <c r="BN11" s="50"/>
      <c r="BO11" s="50"/>
      <c r="BP11" s="50"/>
      <c r="BQ11" s="50"/>
      <c r="BR11" s="50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" customFormat="1" ht="12" customHeight="1" thickBot="1">
      <c r="A12" s="109">
        <v>14</v>
      </c>
      <c r="B12" s="110">
        <v>64.23333333333333</v>
      </c>
      <c r="C12" s="202"/>
      <c r="D12" s="111">
        <v>1.4194444444444445</v>
      </c>
      <c r="E12" s="112" t="s">
        <v>6</v>
      </c>
      <c r="F12" s="18"/>
      <c r="G12" s="57"/>
      <c r="H12" s="17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8"/>
      <c r="BJ12" s="18"/>
      <c r="BK12"/>
      <c r="BL12" s="50"/>
      <c r="BM12" s="50"/>
      <c r="BN12" s="50"/>
      <c r="BO12" s="50"/>
      <c r="BP12" s="50"/>
      <c r="BQ12" s="50"/>
      <c r="BR12" s="50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" customFormat="1" ht="12" customHeight="1">
      <c r="A13" s="120" t="s">
        <v>26</v>
      </c>
      <c r="B13" s="191">
        <f>AVERAGE(B3:B12)</f>
        <v>53.516666666666666</v>
      </c>
      <c r="C13" s="129" t="s">
        <v>30</v>
      </c>
      <c r="D13" s="192">
        <f>AVERAGE(D3:D12)</f>
        <v>2.59537037037037</v>
      </c>
      <c r="E13" s="44"/>
      <c r="F13" s="18"/>
      <c r="G13" s="57"/>
      <c r="H13" s="17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8"/>
      <c r="BJ13" s="18"/>
      <c r="BK13"/>
      <c r="BL13" s="50"/>
      <c r="BM13" s="50"/>
      <c r="BN13" s="50"/>
      <c r="BO13" s="50"/>
      <c r="BP13" s="50"/>
      <c r="BQ13" s="50"/>
      <c r="BR13" s="50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" customFormat="1" ht="12" customHeight="1">
      <c r="A14" s="120">
        <f>COUNT(A3:A12)</f>
        <v>10</v>
      </c>
      <c r="B14" s="113">
        <f>STDEV(B3:B12)</f>
        <v>20.52715554048668</v>
      </c>
      <c r="C14" s="116" t="s">
        <v>31</v>
      </c>
      <c r="D14" s="117">
        <f>STDEV(D3:D12)</f>
        <v>2.447353461608965</v>
      </c>
      <c r="E14" s="44"/>
      <c r="F14" s="18"/>
      <c r="G14" s="57"/>
      <c r="H14" s="17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8"/>
      <c r="BJ14" s="18"/>
      <c r="BK14"/>
      <c r="BL14" s="50"/>
      <c r="BM14" s="50"/>
      <c r="BN14" s="50"/>
      <c r="BO14" s="50"/>
      <c r="BP14" s="50"/>
      <c r="BQ14" s="50"/>
      <c r="BR14" s="50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" customFormat="1" ht="12" customHeight="1">
      <c r="A15" s="18"/>
      <c r="B15" s="114">
        <f>MIN(B3:B12)</f>
        <v>18.897222222222222</v>
      </c>
      <c r="C15" s="116" t="s">
        <v>27</v>
      </c>
      <c r="D15" s="117">
        <f>MIN(D3:D12)</f>
        <v>0.8361111111111111</v>
      </c>
      <c r="E15" s="44"/>
      <c r="F15" s="18"/>
      <c r="G15" s="57"/>
      <c r="H15" s="17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8"/>
      <c r="BJ15" s="18"/>
      <c r="BK15"/>
      <c r="BL15" s="50"/>
      <c r="BM15" s="50"/>
      <c r="BN15" s="50"/>
      <c r="BO15" s="50"/>
      <c r="BP15" s="50"/>
      <c r="BQ15" s="50"/>
      <c r="BR15" s="50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" customFormat="1" ht="12" customHeight="1" thickBot="1">
      <c r="A16" s="18"/>
      <c r="B16" s="115">
        <f>MAX(B3:B12)</f>
        <v>84.10277777777777</v>
      </c>
      <c r="C16" s="118" t="s">
        <v>19</v>
      </c>
      <c r="D16" s="119">
        <f>MAX(D3:D12)</f>
        <v>7.405555555555556</v>
      </c>
      <c r="E16" s="44"/>
      <c r="F16" s="18"/>
      <c r="G16" s="57"/>
      <c r="H16" s="17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 s="18"/>
      <c r="X16"/>
      <c r="Y16"/>
      <c r="Z16"/>
      <c r="AA16"/>
      <c r="AB16"/>
      <c r="AC16"/>
      <c r="AD16"/>
      <c r="AE16"/>
      <c r="AF16"/>
      <c r="AG16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8"/>
      <c r="BJ16" s="18"/>
      <c r="BK16"/>
      <c r="BL16" s="50"/>
      <c r="BM16" s="50"/>
      <c r="BN16" s="50"/>
      <c r="BO16" s="50"/>
      <c r="BP16" s="50"/>
      <c r="BQ16" s="50"/>
      <c r="BR16" s="50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" customFormat="1" ht="12.75" customHeight="1">
      <c r="A17" s="18"/>
      <c r="B17" s="18"/>
      <c r="C17" s="18"/>
      <c r="D17" s="18"/>
      <c r="E17" s="44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 s="18"/>
      <c r="X17"/>
      <c r="Y17"/>
      <c r="Z17"/>
      <c r="AA17"/>
      <c r="AB17"/>
      <c r="AC17"/>
      <c r="AD17"/>
      <c r="AE17"/>
      <c r="AF17"/>
      <c r="AG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8"/>
      <c r="BJ17" s="18"/>
      <c r="BK17"/>
      <c r="BL17" s="50"/>
      <c r="BM17" s="50"/>
      <c r="BN17" s="50"/>
      <c r="BO17" s="50"/>
      <c r="BP17" s="50"/>
      <c r="BQ17" s="50"/>
      <c r="BR17" s="50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4" customFormat="1" ht="12" customHeight="1">
      <c r="A18" s="32"/>
      <c r="B18" s="32"/>
      <c r="C18" s="32"/>
      <c r="D18" s="32"/>
      <c r="E18" s="4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 s="18"/>
      <c r="X18"/>
      <c r="Y18"/>
      <c r="Z18"/>
      <c r="AA18"/>
      <c r="AB18"/>
      <c r="AC18"/>
      <c r="AD18"/>
      <c r="AE18"/>
      <c r="AF18"/>
      <c r="AG1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18"/>
      <c r="BJ18" s="18"/>
      <c r="BK18"/>
      <c r="BL18" s="52"/>
      <c r="BM18" s="52"/>
      <c r="BN18" s="52"/>
      <c r="BO18" s="52"/>
      <c r="BP18" s="52"/>
      <c r="BQ18" s="52"/>
      <c r="BR18" s="52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5" customFormat="1" ht="12" customHeight="1">
      <c r="A19" s="32"/>
      <c r="B19" s="32"/>
      <c r="C19" s="32"/>
      <c r="D19" s="32"/>
      <c r="E19" s="31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 s="18"/>
      <c r="X19"/>
      <c r="Y19"/>
      <c r="Z19"/>
      <c r="AA19"/>
      <c r="AB19"/>
      <c r="AC19"/>
      <c r="AD19"/>
      <c r="AE19"/>
      <c r="AF19"/>
      <c r="AG19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18"/>
      <c r="BJ19" s="18"/>
      <c r="BK19"/>
      <c r="BL19" s="52"/>
      <c r="BM19" s="52"/>
      <c r="BN19" s="52"/>
      <c r="BO19" s="52"/>
      <c r="BP19" s="52"/>
      <c r="BQ19" s="52"/>
      <c r="BR19" s="52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6" customFormat="1" ht="12" customHeight="1">
      <c r="A20" s="32"/>
      <c r="B20" s="18"/>
      <c r="C20" s="31"/>
      <c r="D20" s="18"/>
      <c r="E20" s="31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 s="18"/>
      <c r="X20"/>
      <c r="Y20"/>
      <c r="Z20"/>
      <c r="AA20"/>
      <c r="AB20"/>
      <c r="AC20"/>
      <c r="AD20"/>
      <c r="AE20"/>
      <c r="AF20"/>
      <c r="AG20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18"/>
      <c r="BJ20" s="18"/>
      <c r="BK20"/>
      <c r="BL20" s="52"/>
      <c r="BM20" s="52"/>
      <c r="BN20" s="52"/>
      <c r="BO20" s="52"/>
      <c r="BP20" s="52"/>
      <c r="BQ20" s="52"/>
      <c r="BR20" s="52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1" customFormat="1" ht="29.25" customHeight="1">
      <c r="A21" s="18"/>
      <c r="B21" s="18"/>
      <c r="C21" s="18"/>
      <c r="D21" s="18"/>
      <c r="E21" s="3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8"/>
      <c r="BJ21" s="18"/>
      <c r="BK21"/>
      <c r="BL21" s="50"/>
      <c r="BM21" s="50"/>
      <c r="BN21" s="50"/>
      <c r="BO21" s="50"/>
      <c r="BP21" s="50"/>
      <c r="BQ21" s="50"/>
      <c r="BR21" s="50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15" customFormat="1" ht="12" customHeight="1">
      <c r="A22" s="33"/>
      <c r="B22"/>
      <c r="C22" s="31"/>
      <c r="D22"/>
      <c r="E22" s="44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  <c r="BB22" s="53"/>
      <c r="BC22" s="53"/>
      <c r="BD22" s="53"/>
      <c r="BE22" s="53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9" customFormat="1" ht="12" customHeight="1">
      <c r="A23" s="34"/>
      <c r="B23"/>
      <c r="C23" s="31"/>
      <c r="D23"/>
      <c r="E23" s="44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9" customFormat="1" ht="12" customHeight="1">
      <c r="A24" s="34"/>
      <c r="B24"/>
      <c r="C24" s="31"/>
      <c r="D24"/>
      <c r="E24" s="4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7" customFormat="1" ht="12" customHeight="1">
      <c r="A25" s="34"/>
      <c r="B25"/>
      <c r="C25" s="31"/>
      <c r="D25"/>
      <c r="E25" s="44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  <c r="BB25" s="53"/>
      <c r="BC25" s="53"/>
      <c r="BD25" s="53"/>
      <c r="BE25" s="53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1" customFormat="1" ht="16.5" customHeight="1">
      <c r="A26" s="18"/>
      <c r="B26"/>
      <c r="C26" s="31"/>
      <c r="D26"/>
      <c r="E26" s="44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" customFormat="1" ht="12.75">
      <c r="A27" s="18"/>
      <c r="B27"/>
      <c r="C27" s="31"/>
      <c r="D27"/>
      <c r="E27" s="44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9" customFormat="1" ht="12" customHeight="1">
      <c r="A28" s="34"/>
      <c r="B28"/>
      <c r="C28" s="31"/>
      <c r="D28"/>
      <c r="E28" s="44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9" customFormat="1" ht="12" customHeight="1">
      <c r="A29" s="34"/>
      <c r="B29"/>
      <c r="C29" s="31"/>
      <c r="D29"/>
      <c r="E29" s="44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3"/>
      <c r="BE29" s="53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7" customFormat="1" ht="12" customHeight="1">
      <c r="A30" s="34"/>
      <c r="B30"/>
      <c r="C30" s="31"/>
      <c r="D30"/>
      <c r="E30" s="44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  <c r="BB30" s="53"/>
      <c r="BC30" s="53"/>
      <c r="BD30" s="53"/>
      <c r="BE30" s="53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0" customFormat="1" ht="33" customHeight="1">
      <c r="A31" s="21"/>
      <c r="B31"/>
      <c r="C31" s="31"/>
      <c r="D31"/>
      <c r="E31" s="44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30" customHeight="1">
      <c r="A32" s="18"/>
      <c r="B32"/>
      <c r="C32" s="31"/>
      <c r="D32"/>
      <c r="E32" s="44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" customFormat="1" ht="30" customHeight="1">
      <c r="A33" s="18"/>
      <c r="B33"/>
      <c r="C33" s="31"/>
      <c r="D33"/>
      <c r="E33" s="44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8" customFormat="1" ht="30" customHeight="1" thickBot="1">
      <c r="A34" s="34"/>
      <c r="B34"/>
      <c r="C34" s="31"/>
      <c r="D34"/>
      <c r="E34" s="4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9" customFormat="1" ht="26.25" customHeight="1" thickTop="1">
      <c r="A35" s="56"/>
      <c r="B35"/>
      <c r="C35" s="31"/>
      <c r="D35"/>
      <c r="E35" s="44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2:256" ht="12.75">
      <c r="B36"/>
      <c r="C36" s="31"/>
      <c r="D36"/>
      <c r="E36" s="44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.75">
      <c r="A37" s="18"/>
      <c r="B37"/>
      <c r="C37" s="31"/>
      <c r="D37"/>
      <c r="E37" s="44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.75">
      <c r="A38" s="18"/>
      <c r="B38"/>
      <c r="C38" s="31"/>
      <c r="D38"/>
      <c r="E38" s="44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2:256" s="21" customFormat="1" ht="12.75">
      <c r="B39"/>
      <c r="C39" s="31"/>
      <c r="D39"/>
      <c r="E39" s="44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2:256" s="21" customFormat="1" ht="12.75">
      <c r="B40"/>
      <c r="C40" s="31"/>
      <c r="D40"/>
      <c r="E40" s="44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2:256" s="21" customFormat="1" ht="12.75">
      <c r="B41"/>
      <c r="C41" s="31"/>
      <c r="D41"/>
      <c r="E41" s="44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s="21" customFormat="1" ht="12.75">
      <c r="B42"/>
      <c r="C42" s="31"/>
      <c r="D42"/>
      <c r="E42" s="44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184" s="21" customFormat="1" ht="12.75">
      <c r="B43"/>
      <c r="C43" s="31"/>
      <c r="D43"/>
      <c r="E43" s="44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</row>
    <row r="44" spans="2:184" s="21" customFormat="1" ht="12.75">
      <c r="B44"/>
      <c r="C44" s="31"/>
      <c r="D44"/>
      <c r="E44" s="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</row>
    <row r="45" spans="2:184" s="21" customFormat="1" ht="12.75">
      <c r="B45"/>
      <c r="C45" s="31"/>
      <c r="D45"/>
      <c r="E45" s="44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</row>
    <row r="46" spans="2:111" s="21" customFormat="1" ht="12.75">
      <c r="B46"/>
      <c r="C46" s="31"/>
      <c r="D46"/>
      <c r="E46" s="44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</row>
    <row r="47" spans="2:111" s="21" customFormat="1" ht="12.75">
      <c r="B47"/>
      <c r="C47" s="31"/>
      <c r="D47"/>
      <c r="E47" s="44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</row>
    <row r="48" spans="2:33" ht="12.75">
      <c r="B48"/>
      <c r="C48" s="31"/>
      <c r="D48"/>
      <c r="E48" s="44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2.75">
      <c r="A49" s="18"/>
      <c r="B49"/>
      <c r="C49" s="31"/>
      <c r="D49"/>
      <c r="E49" s="44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2:33" ht="12.75">
      <c r="B50"/>
      <c r="C50" s="31"/>
      <c r="D50"/>
      <c r="E50" s="44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2:33" ht="12.75">
      <c r="B51"/>
      <c r="C51" s="31"/>
      <c r="D51"/>
      <c r="E51" s="44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2.75">
      <c r="A52" s="18"/>
      <c r="B52"/>
      <c r="C52" s="31"/>
      <c r="D52"/>
      <c r="E52" s="44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2.75">
      <c r="A53" s="18"/>
      <c r="B53"/>
      <c r="C53" s="31"/>
      <c r="D53"/>
      <c r="E53" s="44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2.75">
      <c r="A54" s="18"/>
      <c r="B54"/>
      <c r="C54" s="31"/>
      <c r="D54"/>
      <c r="E54" s="4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</row>
    <row r="55" spans="1:33" ht="12.75">
      <c r="A55" s="18"/>
      <c r="B55"/>
      <c r="C55" s="31"/>
      <c r="D55"/>
      <c r="E55" s="44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</row>
    <row r="56" spans="1:33" ht="12.75">
      <c r="A56" s="18"/>
      <c r="B56"/>
      <c r="C56" s="31"/>
      <c r="D56"/>
      <c r="E56" s="44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</row>
    <row r="57" spans="1:33" ht="12.75">
      <c r="A57" s="18"/>
      <c r="B57"/>
      <c r="C57" s="31"/>
      <c r="D57"/>
      <c r="E57" s="44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</row>
    <row r="58" spans="1:33" ht="12.75">
      <c r="A58" s="18"/>
      <c r="B58"/>
      <c r="C58" s="31"/>
      <c r="D58"/>
      <c r="E58" s="44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</row>
    <row r="59" spans="1:33" ht="12.75">
      <c r="A59" s="18"/>
      <c r="B59"/>
      <c r="C59" s="31"/>
      <c r="D59"/>
      <c r="E59" s="44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</row>
    <row r="60" spans="1:33" ht="12.75">
      <c r="A60" s="18"/>
      <c r="B60"/>
      <c r="C60" s="31"/>
      <c r="D60"/>
      <c r="E60" s="44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</row>
    <row r="61" spans="2:33" ht="12.75">
      <c r="B61"/>
      <c r="C61" s="31"/>
      <c r="D61"/>
      <c r="E61" s="44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</row>
    <row r="62" spans="2:33" ht="12.75">
      <c r="B62"/>
      <c r="C62" s="31"/>
      <c r="D62"/>
      <c r="E62" s="44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</row>
    <row r="63" spans="2:33" ht="12.75">
      <c r="B63"/>
      <c r="C63" s="31"/>
      <c r="D63"/>
      <c r="E63" s="44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</row>
    <row r="64" spans="2:33" ht="12.75">
      <c r="B64"/>
      <c r="C64" s="31"/>
      <c r="D64"/>
      <c r="E64" s="4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</row>
    <row r="65" spans="2:33" ht="12.75">
      <c r="B65"/>
      <c r="C65" s="31"/>
      <c r="D65"/>
      <c r="E65" s="44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</row>
    <row r="66" spans="2:33" ht="12.75">
      <c r="B66"/>
      <c r="C66" s="31"/>
      <c r="D66"/>
      <c r="E66" s="44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</row>
    <row r="67" spans="2:33" ht="12.75">
      <c r="B67"/>
      <c r="C67" s="31"/>
      <c r="D67"/>
      <c r="E67" s="44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</row>
    <row r="68" spans="2:33" ht="12.75">
      <c r="B68"/>
      <c r="C68" s="31"/>
      <c r="D68"/>
      <c r="E68" s="44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</row>
    <row r="69" spans="2:33" ht="12.75">
      <c r="B69"/>
      <c r="C69" s="31"/>
      <c r="D69"/>
      <c r="E69" s="44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</row>
    <row r="70" spans="2:33" ht="12.75">
      <c r="B70"/>
      <c r="C70" s="31"/>
      <c r="D70"/>
      <c r="E70" s="44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</row>
    <row r="71" spans="2:33" ht="12.75">
      <c r="B71"/>
      <c r="C71" s="31"/>
      <c r="D71"/>
      <c r="E71" s="44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</row>
    <row r="72" spans="2:33" ht="12.75">
      <c r="B72"/>
      <c r="C72" s="31"/>
      <c r="D72"/>
      <c r="E72" s="44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</row>
    <row r="73" spans="2:33" ht="12.75">
      <c r="B73"/>
      <c r="C73" s="31"/>
      <c r="D73"/>
      <c r="E73" s="44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2:33" ht="12.75">
      <c r="B74"/>
      <c r="C74" s="31"/>
      <c r="D74"/>
      <c r="E74" s="4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</row>
    <row r="75" spans="2:33" ht="12.75">
      <c r="B75"/>
      <c r="C75" s="31"/>
      <c r="D75"/>
      <c r="E75" s="44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</row>
    <row r="76" spans="2:33" ht="12.75">
      <c r="B76"/>
      <c r="C76" s="31"/>
      <c r="D76"/>
      <c r="E76" s="44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</row>
    <row r="77" spans="2:33" ht="12.75">
      <c r="B77"/>
      <c r="C77" s="31"/>
      <c r="D77"/>
      <c r="E77" s="44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</row>
    <row r="78" spans="2:33" ht="12.75">
      <c r="B78"/>
      <c r="C78" s="31"/>
      <c r="D78"/>
      <c r="E78" s="44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</row>
    <row r="79" spans="2:33" ht="12.75">
      <c r="B79"/>
      <c r="C79" s="31"/>
      <c r="D79"/>
      <c r="E79" s="44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</row>
    <row r="80" spans="2:33" ht="12.75">
      <c r="B80"/>
      <c r="C80" s="31"/>
      <c r="D80"/>
      <c r="E80" s="44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</row>
    <row r="81" spans="2:33" ht="12.75">
      <c r="B81"/>
      <c r="C81" s="31"/>
      <c r="D81"/>
      <c r="E81" s="44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</row>
    <row r="82" spans="2:33" ht="12.75">
      <c r="B82"/>
      <c r="C82" s="31"/>
      <c r="D82"/>
      <c r="E82" s="44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</row>
    <row r="83" spans="2:33" ht="12.75">
      <c r="B83"/>
      <c r="C83" s="31"/>
      <c r="D83"/>
      <c r="E83" s="44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</row>
    <row r="84" spans="2:33" ht="12.75">
      <c r="B84"/>
      <c r="C84" s="31"/>
      <c r="D84"/>
      <c r="E84" s="4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2:33" ht="12.75">
      <c r="B85"/>
      <c r="C85" s="31"/>
      <c r="D85"/>
      <c r="E85" s="44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2:33" ht="12.75">
      <c r="B86"/>
      <c r="C86" s="31"/>
      <c r="D86"/>
      <c r="E86" s="44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2:33" ht="12.75">
      <c r="B87"/>
      <c r="C87" s="31"/>
      <c r="D87"/>
      <c r="E87" s="44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2:33" ht="12.75">
      <c r="B88"/>
      <c r="C88" s="31"/>
      <c r="D88"/>
      <c r="E88" s="44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2:33" ht="12.75">
      <c r="B89"/>
      <c r="C89" s="31"/>
      <c r="D89"/>
      <c r="E89" s="44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2:33" ht="12.75">
      <c r="B90"/>
      <c r="C90" s="31"/>
      <c r="D90"/>
      <c r="E90" s="44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2:33" ht="12.75">
      <c r="B91"/>
      <c r="C91" s="31"/>
      <c r="D91"/>
      <c r="E91" s="44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2:33" ht="12.75">
      <c r="B92"/>
      <c r="C92" s="31"/>
      <c r="D92"/>
      <c r="E92" s="44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2:33" ht="12.75">
      <c r="B93"/>
      <c r="C93" s="31"/>
      <c r="D93"/>
      <c r="E93" s="44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2:33" ht="12.75">
      <c r="B94"/>
      <c r="C94" s="31"/>
      <c r="D94"/>
      <c r="E94" s="4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2:33" ht="12.75">
      <c r="B95"/>
      <c r="C95" s="31"/>
      <c r="D95"/>
      <c r="E95" s="44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2:33" ht="12.75">
      <c r="B96"/>
      <c r="C96" s="31"/>
      <c r="D96"/>
      <c r="E96" s="44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2:33" ht="12.75">
      <c r="B97"/>
      <c r="C97" s="31"/>
      <c r="D97"/>
      <c r="E97" s="44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2:33" ht="12.75">
      <c r="B98"/>
      <c r="C98" s="31"/>
      <c r="D98"/>
      <c r="E98" s="44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2:33" ht="12.75">
      <c r="B99"/>
      <c r="C99" s="31"/>
      <c r="D99"/>
      <c r="E99" s="44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2:33" ht="12.75">
      <c r="B100"/>
      <c r="C100" s="31"/>
      <c r="D100"/>
      <c r="E100" s="44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2:33" ht="12.75">
      <c r="B101"/>
      <c r="C101" s="31"/>
      <c r="D101"/>
      <c r="E101" s="44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2:33" ht="12.75">
      <c r="B102"/>
      <c r="C102" s="31"/>
      <c r="D102"/>
      <c r="E102" s="44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</row>
    <row r="103" spans="2:33" ht="12.75">
      <c r="B103"/>
      <c r="C103" s="31"/>
      <c r="D103"/>
      <c r="E103" s="44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</row>
    <row r="104" spans="2:33" ht="12.75">
      <c r="B104"/>
      <c r="C104" s="31"/>
      <c r="D104"/>
      <c r="E104" s="4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</row>
    <row r="105" spans="2:33" ht="12.75">
      <c r="B105"/>
      <c r="C105" s="31"/>
      <c r="D105"/>
      <c r="E105" s="44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</row>
    <row r="106" spans="2:33" ht="12.75">
      <c r="B106"/>
      <c r="C106" s="31"/>
      <c r="D106"/>
      <c r="E106" s="44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</row>
    <row r="107" spans="2:33" ht="12.75">
      <c r="B107"/>
      <c r="C107" s="31"/>
      <c r="D107"/>
      <c r="E107" s="44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</row>
    <row r="108" spans="2:33" ht="12.75">
      <c r="B108"/>
      <c r="C108" s="31"/>
      <c r="D108"/>
      <c r="E108" s="44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</row>
    <row r="109" spans="2:33" ht="12.75">
      <c r="B109"/>
      <c r="C109" s="31"/>
      <c r="D109"/>
      <c r="E109" s="44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</row>
    <row r="110" spans="2:33" ht="12.75">
      <c r="B110"/>
      <c r="C110" s="31"/>
      <c r="D110"/>
      <c r="E110" s="44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</row>
    <row r="111" spans="2:33" ht="12.75">
      <c r="B111"/>
      <c r="C111" s="31"/>
      <c r="D111"/>
      <c r="E111" s="44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2:33" ht="12.75">
      <c r="B112"/>
      <c r="C112" s="31"/>
      <c r="D112"/>
      <c r="E112" s="44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</row>
    <row r="113" spans="2:33" ht="12.75">
      <c r="B113"/>
      <c r="C113" s="31"/>
      <c r="D113"/>
      <c r="E113" s="44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</row>
    <row r="114" spans="2:33" ht="12.75">
      <c r="B114"/>
      <c r="C114" s="31"/>
      <c r="D114"/>
      <c r="E114" s="4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2:33" ht="12.75">
      <c r="B115"/>
      <c r="C115" s="31"/>
      <c r="D115"/>
      <c r="E115" s="44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</row>
    <row r="116" spans="2:33" ht="12.75">
      <c r="B116"/>
      <c r="C116" s="31"/>
      <c r="D116"/>
      <c r="E116" s="44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</row>
    <row r="117" spans="2:33" ht="12.75">
      <c r="B117"/>
      <c r="C117" s="31"/>
      <c r="D117"/>
      <c r="E117" s="44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</row>
    <row r="118" spans="2:33" ht="12.75">
      <c r="B118"/>
      <c r="C118" s="31"/>
      <c r="D118"/>
      <c r="E118" s="44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</row>
    <row r="119" spans="2:33" ht="12.75">
      <c r="B119"/>
      <c r="C119" s="31"/>
      <c r="D119"/>
      <c r="E119" s="44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</row>
    <row r="120" spans="2:33" ht="12.75">
      <c r="B120"/>
      <c r="C120" s="31"/>
      <c r="D120"/>
      <c r="E120" s="44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</row>
    <row r="121" spans="2:33" ht="12.75">
      <c r="B121"/>
      <c r="C121" s="31"/>
      <c r="D121"/>
      <c r="E121" s="44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</row>
    <row r="122" spans="2:33" ht="12.75">
      <c r="B122"/>
      <c r="C122" s="31"/>
      <c r="D122"/>
      <c r="E122" s="44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</row>
    <row r="123" spans="2:33" ht="12.75">
      <c r="B123"/>
      <c r="C123" s="31"/>
      <c r="D123"/>
      <c r="E123" s="44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</row>
    <row r="124" spans="2:33" ht="12.75">
      <c r="B124"/>
      <c r="C124" s="31"/>
      <c r="D124"/>
      <c r="E124" s="4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</row>
    <row r="125" spans="2:33" ht="12.75">
      <c r="B125"/>
      <c r="C125" s="31"/>
      <c r="D125"/>
      <c r="E125" s="44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</row>
    <row r="126" spans="2:33" ht="12.75">
      <c r="B126"/>
      <c r="C126" s="31"/>
      <c r="D126"/>
      <c r="E126" s="44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</row>
    <row r="127" spans="2:33" ht="12.75">
      <c r="B127"/>
      <c r="C127" s="31"/>
      <c r="D127"/>
      <c r="E127" s="44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</row>
    <row r="128" spans="2:33" ht="12.75">
      <c r="B128"/>
      <c r="C128" s="31"/>
      <c r="D128"/>
      <c r="E128" s="44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</row>
    <row r="129" spans="2:33" ht="12.75">
      <c r="B129"/>
      <c r="C129" s="31"/>
      <c r="D129"/>
      <c r="E129" s="44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</row>
    <row r="130" spans="2:33" ht="12.75">
      <c r="B130"/>
      <c r="C130" s="31"/>
      <c r="D130"/>
      <c r="E130" s="44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</row>
    <row r="131" spans="2:33" ht="12.75">
      <c r="B131"/>
      <c r="C131" s="31"/>
      <c r="D131"/>
      <c r="E131" s="44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</row>
    <row r="132" spans="2:33" ht="12.75">
      <c r="B132"/>
      <c r="C132" s="31"/>
      <c r="D132"/>
      <c r="E132" s="44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</row>
    <row r="133" spans="2:33" ht="12.75">
      <c r="B133"/>
      <c r="C133" s="31"/>
      <c r="D133"/>
      <c r="E133" s="44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</row>
    <row r="134" spans="2:33" ht="12.75">
      <c r="B134"/>
      <c r="C134" s="31"/>
      <c r="D134"/>
      <c r="E134" s="4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</row>
    <row r="135" spans="2:33" ht="12.75">
      <c r="B135"/>
      <c r="C135" s="31"/>
      <c r="D135"/>
      <c r="E135" s="44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</row>
    <row r="136" spans="2:33" ht="12.75">
      <c r="B136"/>
      <c r="C136" s="31"/>
      <c r="D136"/>
      <c r="E136" s="44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</row>
    <row r="137" spans="2:33" ht="12.75">
      <c r="B137"/>
      <c r="C137" s="31"/>
      <c r="D137"/>
      <c r="E137" s="44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</row>
    <row r="138" spans="2:33" ht="12.75">
      <c r="B138"/>
      <c r="C138" s="31"/>
      <c r="D138"/>
      <c r="E138" s="44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</row>
    <row r="139" spans="2:33" ht="12.75">
      <c r="B139"/>
      <c r="C139" s="31"/>
      <c r="D139"/>
      <c r="E139" s="44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</row>
    <row r="140" spans="2:33" ht="12.75">
      <c r="B140"/>
      <c r="C140" s="31"/>
      <c r="D140"/>
      <c r="E140" s="44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</row>
    <row r="141" spans="2:33" ht="12.75">
      <c r="B141"/>
      <c r="C141" s="31"/>
      <c r="D141"/>
      <c r="E141" s="44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</row>
    <row r="142" spans="2:33" ht="12.75">
      <c r="B142"/>
      <c r="C142" s="31"/>
      <c r="D142"/>
      <c r="E142" s="44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</row>
  </sheetData>
  <mergeCells count="6">
    <mergeCell ref="E1:E2"/>
    <mergeCell ref="C3:C4"/>
    <mergeCell ref="C5:C12"/>
    <mergeCell ref="B1:B2"/>
    <mergeCell ref="D1:D2"/>
    <mergeCell ref="C1:C2"/>
  </mergeCells>
  <printOptions horizontalCentered="1" verticalCentered="1"/>
  <pageMargins left="0.5" right="0.5" top="0.51" bottom="0.42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K2" sqref="K2"/>
    </sheetView>
  </sheetViews>
  <sheetFormatPr defaultColWidth="9.140625" defaultRowHeight="12.75"/>
  <cols>
    <col min="1" max="1" width="19.57421875" style="44" customWidth="1"/>
    <col min="2" max="2" width="11.421875" style="43" customWidth="1"/>
  </cols>
  <sheetData>
    <row r="1" spans="1:7" ht="63" customHeight="1">
      <c r="A1" s="59" t="s">
        <v>21</v>
      </c>
      <c r="B1" s="207" t="s">
        <v>49</v>
      </c>
      <c r="C1" s="208"/>
      <c r="D1" s="208"/>
      <c r="E1" s="208"/>
      <c r="F1" s="208"/>
      <c r="G1" s="209"/>
    </row>
    <row r="2" spans="1:9" s="58" customFormat="1" ht="24.75" thickBot="1">
      <c r="A2" s="121" t="s">
        <v>29</v>
      </c>
      <c r="B2" s="122" t="s">
        <v>41</v>
      </c>
      <c r="C2" s="122" t="s">
        <v>42</v>
      </c>
      <c r="D2" s="122" t="s">
        <v>43</v>
      </c>
      <c r="E2" s="122" t="s">
        <v>44</v>
      </c>
      <c r="F2" s="122" t="s">
        <v>45</v>
      </c>
      <c r="G2" s="123" t="s">
        <v>46</v>
      </c>
      <c r="H2" s="124"/>
      <c r="I2" s="124"/>
    </row>
    <row r="3" spans="1:9" ht="12.75">
      <c r="A3" s="125"/>
      <c r="B3" s="126"/>
      <c r="C3" s="127"/>
      <c r="D3" s="127"/>
      <c r="E3" s="127"/>
      <c r="F3" s="127"/>
      <c r="G3" s="128"/>
      <c r="H3" s="129" t="s">
        <v>30</v>
      </c>
      <c r="I3" s="130" t="s">
        <v>31</v>
      </c>
    </row>
    <row r="4" spans="1:9" ht="12.75">
      <c r="A4" s="131" t="s">
        <v>2</v>
      </c>
      <c r="B4" s="132">
        <f>((14/4)-1)*25</f>
        <v>62.5</v>
      </c>
      <c r="C4" s="133">
        <f>((2/2)-1)*25</f>
        <v>0</v>
      </c>
      <c r="D4" s="134">
        <v>100</v>
      </c>
      <c r="E4" s="134">
        <f>((5/2)-1)*25</f>
        <v>37.5</v>
      </c>
      <c r="F4" s="134">
        <f>((16/4)-1)*25</f>
        <v>75</v>
      </c>
      <c r="G4" s="135" t="s">
        <v>10</v>
      </c>
      <c r="H4" s="136">
        <f>AVERAGE(B4:G4)</f>
        <v>55</v>
      </c>
      <c r="I4" s="137">
        <f>STDEV(B4:G4)</f>
        <v>38.119876704942264</v>
      </c>
    </row>
    <row r="5" spans="1:9" ht="12.75">
      <c r="A5" s="131" t="s">
        <v>3</v>
      </c>
      <c r="B5" s="138">
        <f>((11/3)-1)*25</f>
        <v>66.66666666666666</v>
      </c>
      <c r="C5" s="134">
        <f>((5/3)-1)*25</f>
        <v>16.666666666666668</v>
      </c>
      <c r="D5" s="134">
        <v>50</v>
      </c>
      <c r="E5" s="134">
        <f>((5/3)-1)*25</f>
        <v>16.666666666666668</v>
      </c>
      <c r="F5" s="134">
        <f>((13/3)-1)*25</f>
        <v>83.33333333333333</v>
      </c>
      <c r="G5" s="135">
        <f>((16/4)-1)*25</f>
        <v>75</v>
      </c>
      <c r="H5" s="136">
        <f aca="true" t="shared" si="0" ref="H5:H10">AVERAGE(B5:G5)</f>
        <v>51.388888888888886</v>
      </c>
      <c r="I5" s="137">
        <f aca="true" t="shared" si="1" ref="I5:I10">STDEV(B5:G5)</f>
        <v>29.067291022856033</v>
      </c>
    </row>
    <row r="6" spans="1:9" ht="12.75">
      <c r="A6" s="131" t="s">
        <v>4</v>
      </c>
      <c r="B6" s="138">
        <f>((19/5)-1)*25</f>
        <v>70</v>
      </c>
      <c r="C6" s="134">
        <f>((18/5)-1)*25</f>
        <v>65</v>
      </c>
      <c r="D6" s="134">
        <v>75</v>
      </c>
      <c r="E6" s="134">
        <f>((26/6)-1)*25</f>
        <v>83.33333333333333</v>
      </c>
      <c r="F6" s="134">
        <f>((21/5)-1)*25</f>
        <v>80</v>
      </c>
      <c r="G6" s="135">
        <f>((30/7)-1)*25</f>
        <v>82.14285714285714</v>
      </c>
      <c r="H6" s="136">
        <f t="shared" si="0"/>
        <v>75.91269841269842</v>
      </c>
      <c r="I6" s="137">
        <f t="shared" si="1"/>
        <v>7.2865182666682555</v>
      </c>
    </row>
    <row r="7" spans="1:9" ht="12.75">
      <c r="A7" s="131" t="s">
        <v>0</v>
      </c>
      <c r="B7" s="138">
        <f>((30/8)-1)*25</f>
        <v>68.75</v>
      </c>
      <c r="C7" s="134">
        <f>((28/8)-1)*25</f>
        <v>62.5</v>
      </c>
      <c r="D7" s="134">
        <v>100</v>
      </c>
      <c r="E7" s="134">
        <f>(((4+5+5+5+2+4+4+5+5)/9)-1)*25</f>
        <v>83.33333333333333</v>
      </c>
      <c r="F7" s="134">
        <f>((39/8)-1)*25</f>
        <v>96.875</v>
      </c>
      <c r="G7" s="135">
        <f>((15/3)-1)*25</f>
        <v>100</v>
      </c>
      <c r="H7" s="136">
        <f t="shared" si="0"/>
        <v>85.24305555555556</v>
      </c>
      <c r="I7" s="137">
        <f t="shared" si="1"/>
        <v>16.51515332510881</v>
      </c>
    </row>
    <row r="8" spans="1:9" ht="12.75">
      <c r="A8" s="131" t="s">
        <v>5</v>
      </c>
      <c r="B8" s="138">
        <f>((9/3)-1)*25</f>
        <v>50</v>
      </c>
      <c r="C8" s="134">
        <f>((14/3)-1)*25</f>
        <v>91.66666666666667</v>
      </c>
      <c r="D8" s="134">
        <v>100</v>
      </c>
      <c r="E8" s="134">
        <f>((12/3)-1)*25</f>
        <v>75</v>
      </c>
      <c r="F8" s="134">
        <f>((18/4)-1)*25</f>
        <v>87.5</v>
      </c>
      <c r="G8" s="135">
        <f>(((4+3+5+3+5+5+5+3+4+3+5+5+5+5)/14)-1)*25</f>
        <v>82.14285714285714</v>
      </c>
      <c r="H8" s="136">
        <f t="shared" si="0"/>
        <v>81.0515873015873</v>
      </c>
      <c r="I8" s="137">
        <f t="shared" si="1"/>
        <v>17.408721565517908</v>
      </c>
    </row>
    <row r="9" spans="1:9" ht="12.75">
      <c r="A9" s="139"/>
      <c r="B9" s="140"/>
      <c r="C9" s="127"/>
      <c r="D9" s="127"/>
      <c r="E9" s="127"/>
      <c r="F9" s="127"/>
      <c r="G9" s="128"/>
      <c r="H9" s="136"/>
      <c r="I9" s="137"/>
    </row>
    <row r="10" spans="1:9" ht="13.5" thickBot="1">
      <c r="A10" s="141" t="s">
        <v>28</v>
      </c>
      <c r="B10" s="142">
        <f>(((4+3+4+4+4+3+3+5+4+3+4+2+3+3+3+5+3+4+4+5)/20)-1)*25</f>
        <v>66.25</v>
      </c>
      <c r="C10" s="143">
        <f>((59/19)-1)*25</f>
        <v>52.63157894736842</v>
      </c>
      <c r="D10" s="143">
        <v>92.3</v>
      </c>
      <c r="E10" s="143">
        <f>(((1+1+1+4+3+5+5+4+2+5+5+4+5+5+5+2+4+4+5+5)/19)-1)*25</f>
        <v>73.68421052631578</v>
      </c>
      <c r="F10" s="143">
        <f>(((5+4+4+5+3+3+5+5+3+4+5+5+5+5+5+5+4+5+5+5)/20)-1)*25</f>
        <v>87.5</v>
      </c>
      <c r="G10" s="144" t="s">
        <v>10</v>
      </c>
      <c r="H10" s="145">
        <f t="shared" si="0"/>
        <v>74.47315789473683</v>
      </c>
      <c r="I10" s="119">
        <f t="shared" si="1"/>
        <v>16.068542632325777</v>
      </c>
    </row>
    <row r="11" spans="1:9" ht="12.75">
      <c r="A11" s="146"/>
      <c r="B11" s="147" t="s">
        <v>32</v>
      </c>
      <c r="C11" s="148"/>
      <c r="D11" s="148"/>
      <c r="E11" s="148"/>
      <c r="F11" s="148"/>
      <c r="G11" s="148"/>
      <c r="H11" s="148"/>
      <c r="I11" s="148"/>
    </row>
    <row r="12" spans="1:9" ht="12.75">
      <c r="A12" s="146"/>
      <c r="B12" s="147"/>
      <c r="C12" s="148"/>
      <c r="D12" s="148"/>
      <c r="E12" s="148"/>
      <c r="F12" s="148"/>
      <c r="G12" s="148"/>
      <c r="H12" s="148"/>
      <c r="I12" s="148"/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A1">
      <pane xSplit="3" ySplit="1" topLeftCell="N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Z15" sqref="Z15"/>
    </sheetView>
  </sheetViews>
  <sheetFormatPr defaultColWidth="9.140625" defaultRowHeight="12.75"/>
  <cols>
    <col min="1" max="1" width="12.00390625" style="0" customWidth="1"/>
    <col min="2" max="2" width="10.8515625" style="44" customWidth="1"/>
    <col min="3" max="3" width="8.140625" style="0" customWidth="1"/>
    <col min="8" max="8" width="11.421875" style="0" customWidth="1"/>
    <col min="12" max="12" width="9.7109375" style="0" customWidth="1"/>
  </cols>
  <sheetData>
    <row r="1" spans="1:23" s="148" customFormat="1" ht="72.75" customHeight="1" thickBot="1">
      <c r="A1" s="235" t="s">
        <v>21</v>
      </c>
      <c r="B1" s="236"/>
      <c r="C1" s="236"/>
      <c r="D1" s="234" t="s">
        <v>34</v>
      </c>
      <c r="E1" s="234"/>
      <c r="F1" s="234"/>
      <c r="G1" s="234"/>
      <c r="H1" s="234"/>
      <c r="I1" s="234"/>
      <c r="J1" s="234"/>
      <c r="K1" s="234"/>
      <c r="L1" s="234"/>
      <c r="M1" s="230" t="s">
        <v>39</v>
      </c>
      <c r="N1" s="231"/>
      <c r="O1" s="231"/>
      <c r="P1" s="231"/>
      <c r="Q1" s="231"/>
      <c r="R1" s="231"/>
      <c r="S1" s="231"/>
      <c r="T1" s="231"/>
      <c r="U1" s="232"/>
      <c r="V1" s="149"/>
      <c r="W1" s="149"/>
    </row>
    <row r="2" spans="1:30" s="153" customFormat="1" ht="18.75" customHeight="1">
      <c r="A2" s="226" t="s">
        <v>40</v>
      </c>
      <c r="B2" s="224" t="s">
        <v>1</v>
      </c>
      <c r="C2" s="224" t="s">
        <v>50</v>
      </c>
      <c r="D2" s="190" t="s">
        <v>15</v>
      </c>
      <c r="E2" s="182"/>
      <c r="F2" s="182"/>
      <c r="G2" s="183"/>
      <c r="H2" s="151"/>
      <c r="I2" s="184" t="s">
        <v>12</v>
      </c>
      <c r="J2" s="184"/>
      <c r="K2" s="184"/>
      <c r="L2" s="190"/>
      <c r="M2" s="185" t="s">
        <v>35</v>
      </c>
      <c r="N2" s="163"/>
      <c r="O2" s="163"/>
      <c r="P2" s="163"/>
      <c r="Q2" s="151"/>
      <c r="R2" s="163" t="s">
        <v>36</v>
      </c>
      <c r="S2" s="163"/>
      <c r="T2" s="163"/>
      <c r="U2" s="233"/>
      <c r="V2" s="210" t="s">
        <v>47</v>
      </c>
      <c r="W2" s="211"/>
      <c r="X2" s="211"/>
      <c r="Y2" s="211"/>
      <c r="Z2" s="211"/>
      <c r="AA2" s="211"/>
      <c r="AB2" s="211"/>
      <c r="AC2" s="211"/>
      <c r="AD2" s="212"/>
    </row>
    <row r="3" spans="1:30" s="153" customFormat="1" ht="12">
      <c r="A3" s="226"/>
      <c r="B3" s="224"/>
      <c r="C3" s="224"/>
      <c r="D3" s="154" t="s">
        <v>11</v>
      </c>
      <c r="E3" s="150" t="s">
        <v>7</v>
      </c>
      <c r="F3" s="150" t="s">
        <v>8</v>
      </c>
      <c r="G3" s="150" t="s">
        <v>9</v>
      </c>
      <c r="H3" s="155"/>
      <c r="I3" s="150" t="s">
        <v>11</v>
      </c>
      <c r="J3" s="150" t="s">
        <v>7</v>
      </c>
      <c r="K3" s="150" t="s">
        <v>8</v>
      </c>
      <c r="L3" s="152" t="s">
        <v>9</v>
      </c>
      <c r="M3" s="156" t="s">
        <v>11</v>
      </c>
      <c r="N3" s="94" t="s">
        <v>7</v>
      </c>
      <c r="O3" s="94" t="s">
        <v>8</v>
      </c>
      <c r="P3" s="94" t="s">
        <v>9</v>
      </c>
      <c r="Q3" s="181"/>
      <c r="R3" s="94" t="s">
        <v>11</v>
      </c>
      <c r="S3" s="94" t="s">
        <v>7</v>
      </c>
      <c r="T3" s="94" t="s">
        <v>8</v>
      </c>
      <c r="U3" s="95" t="s">
        <v>9</v>
      </c>
      <c r="V3" s="221" t="s">
        <v>35</v>
      </c>
      <c r="W3" s="222"/>
      <c r="X3" s="222"/>
      <c r="Y3" s="222"/>
      <c r="Z3" s="165"/>
      <c r="AA3" s="222" t="s">
        <v>36</v>
      </c>
      <c r="AB3" s="222"/>
      <c r="AC3" s="222"/>
      <c r="AD3" s="186"/>
    </row>
    <row r="4" spans="1:30" s="58" customFormat="1" ht="15" customHeight="1">
      <c r="A4" s="68">
        <f>Demography!A3</f>
        <v>1</v>
      </c>
      <c r="B4" s="69" t="str">
        <f>Demography!E3</f>
        <v>Plano</v>
      </c>
      <c r="C4" s="218" t="s">
        <v>14</v>
      </c>
      <c r="D4" s="70">
        <v>0.2</v>
      </c>
      <c r="E4" s="70">
        <v>0.3</v>
      </c>
      <c r="F4" s="71">
        <v>0.4</v>
      </c>
      <c r="G4" s="71">
        <v>0.49</v>
      </c>
      <c r="H4" s="69"/>
      <c r="I4" s="69"/>
      <c r="J4" s="69"/>
      <c r="K4" s="69"/>
      <c r="L4" s="69"/>
      <c r="M4" s="72">
        <f>$D$4-D4</f>
        <v>0</v>
      </c>
      <c r="N4" s="73">
        <f>$D$4-E4</f>
        <v>-0.09999999999999998</v>
      </c>
      <c r="O4" s="73">
        <f>$D$4-F4</f>
        <v>-0.2</v>
      </c>
      <c r="P4" s="73">
        <f>$D$4-G4</f>
        <v>-0.29</v>
      </c>
      <c r="Q4" s="69"/>
      <c r="R4" s="69"/>
      <c r="S4" s="69"/>
      <c r="T4" s="69"/>
      <c r="U4" s="69"/>
      <c r="V4" s="159" t="s">
        <v>11</v>
      </c>
      <c r="W4" s="160" t="s">
        <v>7</v>
      </c>
      <c r="X4" s="160" t="s">
        <v>8</v>
      </c>
      <c r="Y4" s="160" t="s">
        <v>9</v>
      </c>
      <c r="Z4" s="166"/>
      <c r="AA4" s="160" t="s">
        <v>11</v>
      </c>
      <c r="AB4" s="160" t="s">
        <v>7</v>
      </c>
      <c r="AC4" s="160" t="s">
        <v>8</v>
      </c>
      <c r="AD4" s="161" t="s">
        <v>9</v>
      </c>
    </row>
    <row r="5" spans="1:30" s="58" customFormat="1" ht="36">
      <c r="A5" s="90">
        <f>Demography!A4</f>
        <v>2</v>
      </c>
      <c r="B5" s="74" t="str">
        <f>Demography!E4</f>
        <v>Plano</v>
      </c>
      <c r="C5" s="218"/>
      <c r="D5" s="91">
        <v>0</v>
      </c>
      <c r="E5" s="91">
        <v>0</v>
      </c>
      <c r="F5" s="73">
        <v>0</v>
      </c>
      <c r="G5" s="73">
        <v>0</v>
      </c>
      <c r="H5" s="74"/>
      <c r="I5" s="74"/>
      <c r="J5" s="74"/>
      <c r="K5" s="74"/>
      <c r="L5" s="74"/>
      <c r="M5" s="72">
        <f>$D$5-D5</f>
        <v>0</v>
      </c>
      <c r="N5" s="73">
        <f>$D$5-E5</f>
        <v>0</v>
      </c>
      <c r="O5" s="73">
        <f>$D$5-F5</f>
        <v>0</v>
      </c>
      <c r="P5" s="73">
        <f>$D$5-G5</f>
        <v>0</v>
      </c>
      <c r="Q5" s="74"/>
      <c r="R5" s="74"/>
      <c r="S5" s="74"/>
      <c r="T5" s="74"/>
      <c r="U5" s="74"/>
      <c r="V5" s="172">
        <f>COUNT(M6:M13)</f>
        <v>8</v>
      </c>
      <c r="W5" s="168">
        <f>COUNT(N6:N13)</f>
        <v>8</v>
      </c>
      <c r="X5" s="168">
        <f>COUNT(O6:O13)</f>
        <v>8</v>
      </c>
      <c r="Y5" s="168">
        <f>COUNT(P6:P13)</f>
        <v>8</v>
      </c>
      <c r="Z5" s="169" t="s">
        <v>38</v>
      </c>
      <c r="AA5" s="168">
        <f>COUNT(R6:R13)</f>
        <v>8</v>
      </c>
      <c r="AB5" s="168">
        <f>COUNT(S6:S13)</f>
        <v>8</v>
      </c>
      <c r="AC5" s="168">
        <f>COUNT(T6:T13)</f>
        <v>8</v>
      </c>
      <c r="AD5" s="173">
        <f>COUNT(U6:U13)</f>
        <v>8</v>
      </c>
    </row>
    <row r="6" spans="1:30" ht="12.75">
      <c r="A6" s="68">
        <f>Demography!A5</f>
        <v>4</v>
      </c>
      <c r="B6" s="69" t="str">
        <f>Demography!E5</f>
        <v>Plano</v>
      </c>
      <c r="C6" s="219" t="s">
        <v>18</v>
      </c>
      <c r="D6" s="70">
        <v>0.18</v>
      </c>
      <c r="E6" s="70">
        <v>0.32</v>
      </c>
      <c r="F6" s="71">
        <v>0.6</v>
      </c>
      <c r="G6" s="71">
        <v>1</v>
      </c>
      <c r="H6" s="69"/>
      <c r="I6" s="71">
        <v>0.3</v>
      </c>
      <c r="J6" s="71">
        <v>0.34</v>
      </c>
      <c r="K6" s="71">
        <v>0.65</v>
      </c>
      <c r="L6" s="71">
        <v>1</v>
      </c>
      <c r="M6" s="72">
        <f>$D$6-D6</f>
        <v>0</v>
      </c>
      <c r="N6" s="73">
        <f>$D$6-E6</f>
        <v>-0.14</v>
      </c>
      <c r="O6" s="73">
        <f>$D$6-F6</f>
        <v>-0.42</v>
      </c>
      <c r="P6" s="73">
        <f>$D$6-G6</f>
        <v>-0.8200000000000001</v>
      </c>
      <c r="Q6" s="69"/>
      <c r="R6" s="71">
        <f>$D$6-I6</f>
        <v>-0.12</v>
      </c>
      <c r="S6" s="71">
        <f>$D$6-J6</f>
        <v>-0.16000000000000003</v>
      </c>
      <c r="T6" s="71">
        <f>$D$6-K6</f>
        <v>-0.47000000000000003</v>
      </c>
      <c r="U6" s="71">
        <f>$D$6-L6</f>
        <v>-0.8200000000000001</v>
      </c>
      <c r="V6" s="72">
        <f>AVERAGE(M6:M13)</f>
        <v>0</v>
      </c>
      <c r="W6" s="73">
        <f>AVERAGE(N6:N13)</f>
        <v>-0.07836834870382667</v>
      </c>
      <c r="X6" s="73">
        <f>AVERAGE(O6:O13)</f>
        <v>-0.5291098431600422</v>
      </c>
      <c r="Y6" s="73">
        <f>AVERAGE(P6:P13)</f>
        <v>-1.0628598431600422</v>
      </c>
      <c r="Z6" s="116" t="s">
        <v>30</v>
      </c>
      <c r="AA6" s="73">
        <f>AVERAGE(R6:R13)</f>
        <v>0.07371588525198436</v>
      </c>
      <c r="AB6" s="73">
        <f>AVERAGE(S6:S13)</f>
        <v>-0.026584093268442674</v>
      </c>
      <c r="AC6" s="73">
        <f>AVERAGE(T6:T13)</f>
        <v>-0.17408409326844268</v>
      </c>
      <c r="AD6" s="84">
        <f>AVERAGE(U6:U13)</f>
        <v>-0.5438050937329848</v>
      </c>
    </row>
    <row r="7" spans="1:30" ht="12.75">
      <c r="A7" s="68">
        <f>Demography!A6</f>
        <v>8</v>
      </c>
      <c r="B7" s="69" t="str">
        <f>Demography!E6</f>
        <v>Plano</v>
      </c>
      <c r="C7" s="219"/>
      <c r="D7" s="70">
        <v>0.3</v>
      </c>
      <c r="E7" s="70">
        <v>0.34</v>
      </c>
      <c r="F7" s="71">
        <v>0.65</v>
      </c>
      <c r="G7" s="71">
        <v>1</v>
      </c>
      <c r="H7" s="69"/>
      <c r="I7" s="71">
        <v>0.23</v>
      </c>
      <c r="J7" s="71">
        <v>0.34</v>
      </c>
      <c r="K7" s="71">
        <v>0.34</v>
      </c>
      <c r="L7" s="71">
        <v>0.51</v>
      </c>
      <c r="M7" s="72">
        <f>$D$7-D7</f>
        <v>0</v>
      </c>
      <c r="N7" s="73">
        <f>$D$7-E7</f>
        <v>-0.040000000000000036</v>
      </c>
      <c r="O7" s="73">
        <f>$D$7-F7</f>
        <v>-0.35000000000000003</v>
      </c>
      <c r="P7" s="73">
        <f>$D$7-G7</f>
        <v>-0.7</v>
      </c>
      <c r="Q7" s="69"/>
      <c r="R7" s="71">
        <f>$D$7-I7</f>
        <v>0.06999999999999998</v>
      </c>
      <c r="S7" s="71">
        <f>$D$7-J7</f>
        <v>-0.040000000000000036</v>
      </c>
      <c r="T7" s="71">
        <f>$D$7-K7</f>
        <v>-0.040000000000000036</v>
      </c>
      <c r="U7" s="71">
        <f>$D$7-L7</f>
        <v>-0.21000000000000002</v>
      </c>
      <c r="V7" s="72">
        <f>STDEV(M6:M13)</f>
        <v>0</v>
      </c>
      <c r="W7" s="73">
        <f>STDEV(N6:N13)</f>
        <v>0.06540979395137468</v>
      </c>
      <c r="X7" s="73">
        <f>STDEV(O6:O13)</f>
        <v>0.45377808670190006</v>
      </c>
      <c r="Y7" s="73">
        <f>STDEV(P6:P13)</f>
        <v>0.3231079658586276</v>
      </c>
      <c r="Z7" s="116" t="s">
        <v>16</v>
      </c>
      <c r="AA7" s="73">
        <f>STDEV(R6:R13)</f>
        <v>0.1543795506571784</v>
      </c>
      <c r="AB7" s="73">
        <f>STDEV(S6:S13)</f>
        <v>0.10007501652789952</v>
      </c>
      <c r="AC7" s="73">
        <f>STDEV(T6:T13)</f>
        <v>0.1813901093609693</v>
      </c>
      <c r="AD7" s="84">
        <f>STDEV(U6:U13)</f>
        <v>0.29520097741586465</v>
      </c>
    </row>
    <row r="8" spans="1:30" s="58" customFormat="1" ht="24">
      <c r="A8" s="90">
        <f>Demography!A7</f>
        <v>9</v>
      </c>
      <c r="B8" s="74" t="str">
        <f>Demography!E7</f>
        <v>Plano</v>
      </c>
      <c r="C8" s="219"/>
      <c r="D8" s="91">
        <v>0.43</v>
      </c>
      <c r="E8" s="91">
        <v>0.51</v>
      </c>
      <c r="F8" s="73">
        <v>0.57</v>
      </c>
      <c r="G8" s="73">
        <v>1.3</v>
      </c>
      <c r="H8" s="74"/>
      <c r="I8" s="73">
        <v>0.23</v>
      </c>
      <c r="J8" s="73">
        <v>0.34</v>
      </c>
      <c r="K8" s="73">
        <v>0.51</v>
      </c>
      <c r="L8" s="73">
        <v>1</v>
      </c>
      <c r="M8" s="72">
        <f>$D$8-D8</f>
        <v>0</v>
      </c>
      <c r="N8" s="73">
        <f>$D$8-E8</f>
        <v>-0.08000000000000002</v>
      </c>
      <c r="O8" s="73">
        <f>$D$8-F8</f>
        <v>-0.13999999999999996</v>
      </c>
      <c r="P8" s="73">
        <f>$D$8-G8</f>
        <v>-0.8700000000000001</v>
      </c>
      <c r="Q8" s="74"/>
      <c r="R8" s="73">
        <f>$D$8-I8</f>
        <v>0.19999999999999998</v>
      </c>
      <c r="S8" s="73">
        <f>$D$8-J8</f>
        <v>0.08999999999999997</v>
      </c>
      <c r="T8" s="73">
        <f>$D$8-K8</f>
        <v>-0.08000000000000002</v>
      </c>
      <c r="U8" s="73">
        <f>$D$8-L8</f>
        <v>-0.5700000000000001</v>
      </c>
      <c r="V8" s="72">
        <f>V7/(SQRT(V5))</f>
        <v>0</v>
      </c>
      <c r="W8" s="73">
        <f>W7/(SQRT(W5))</f>
        <v>0.023125854429515928</v>
      </c>
      <c r="X8" s="73">
        <f>X7/(SQRT(X5))</f>
        <v>0.1604347811303853</v>
      </c>
      <c r="Y8" s="73">
        <f>Y7/(SQRT(Y5))</f>
        <v>0.11423591685701352</v>
      </c>
      <c r="Z8" s="167" t="s">
        <v>37</v>
      </c>
      <c r="AA8" s="73">
        <f>AA7/(SQRT(AA5))</f>
        <v>0.054581413573111484</v>
      </c>
      <c r="AB8" s="73">
        <f>AB7/(SQRT(AB5))</f>
        <v>0.035381861407116785</v>
      </c>
      <c r="AC8" s="73">
        <f>AC7/(SQRT(AC5))</f>
        <v>0.06413108818465542</v>
      </c>
      <c r="AD8" s="84">
        <f>AD7/(SQRT(AD5))</f>
        <v>0.10436930647182738</v>
      </c>
    </row>
    <row r="9" spans="1:30" s="58" customFormat="1" ht="23.25" customHeight="1">
      <c r="A9" s="90">
        <f>Demography!A8</f>
        <v>10</v>
      </c>
      <c r="B9" s="74">
        <f>Demography!E8</f>
        <v>-1</v>
      </c>
      <c r="C9" s="219"/>
      <c r="D9" s="91">
        <v>0.12</v>
      </c>
      <c r="E9" s="91">
        <v>0.3</v>
      </c>
      <c r="F9" s="73">
        <v>0.54</v>
      </c>
      <c r="G9" s="73">
        <v>1</v>
      </c>
      <c r="H9" s="74"/>
      <c r="I9" s="73">
        <v>0</v>
      </c>
      <c r="J9" s="73">
        <v>0.18</v>
      </c>
      <c r="K9" s="73">
        <v>0.38</v>
      </c>
      <c r="L9" s="73">
        <v>0.65</v>
      </c>
      <c r="M9" s="72">
        <f>$D$9-D9</f>
        <v>0</v>
      </c>
      <c r="N9" s="73">
        <f>$D$9-E9</f>
        <v>-0.18</v>
      </c>
      <c r="O9" s="73">
        <f>$D$9-F9</f>
        <v>-0.42000000000000004</v>
      </c>
      <c r="P9" s="73">
        <f>$D$9-G9</f>
        <v>-0.88</v>
      </c>
      <c r="Q9" s="74"/>
      <c r="R9" s="73">
        <f>$D$9-I9</f>
        <v>0.12</v>
      </c>
      <c r="S9" s="73">
        <f>$D$9-J9</f>
        <v>-0.06</v>
      </c>
      <c r="T9" s="73">
        <f>$D$9-K9</f>
        <v>-0.26</v>
      </c>
      <c r="U9" s="73">
        <f>$D$9-L9</f>
        <v>-0.53</v>
      </c>
      <c r="V9" s="174">
        <f aca="true" t="shared" si="0" ref="V9:Y10">M4</f>
        <v>0</v>
      </c>
      <c r="W9" s="170">
        <f t="shared" si="0"/>
        <v>-0.09999999999999998</v>
      </c>
      <c r="X9" s="170">
        <f t="shared" si="0"/>
        <v>-0.2</v>
      </c>
      <c r="Y9" s="170">
        <f t="shared" si="0"/>
        <v>-0.29</v>
      </c>
      <c r="Z9" s="171" t="s">
        <v>56</v>
      </c>
      <c r="AA9" s="18"/>
      <c r="AB9" s="18"/>
      <c r="AC9" s="18"/>
      <c r="AD9" s="175"/>
    </row>
    <row r="10" spans="1:30" ht="23.25" thickBot="1">
      <c r="A10" s="68">
        <f>Demography!A9</f>
        <v>11</v>
      </c>
      <c r="B10" s="69">
        <f>Demography!E9</f>
        <v>-4.5</v>
      </c>
      <c r="C10" s="219"/>
      <c r="D10" s="70">
        <v>0.47712125471966244</v>
      </c>
      <c r="E10" s="70">
        <v>0.5440680443502757</v>
      </c>
      <c r="F10" s="71">
        <v>2</v>
      </c>
      <c r="G10" s="71">
        <v>2</v>
      </c>
      <c r="H10" s="71"/>
      <c r="I10" s="71">
        <v>0.11739417270378752</v>
      </c>
      <c r="J10" s="71">
        <v>0.3397940008672038</v>
      </c>
      <c r="K10" s="71">
        <v>0.3397940008672038</v>
      </c>
      <c r="L10" s="71">
        <v>0.5875620045835407</v>
      </c>
      <c r="M10" s="72">
        <f>$D$10-D10</f>
        <v>0</v>
      </c>
      <c r="N10" s="73">
        <f>$D$10-E10</f>
        <v>-0.06694678963061323</v>
      </c>
      <c r="O10" s="73">
        <f>$D$10-F10</f>
        <v>-1.5228787452803376</v>
      </c>
      <c r="P10" s="73">
        <f>$D$10-G10</f>
        <v>-1.5228787452803376</v>
      </c>
      <c r="Q10" s="69"/>
      <c r="R10" s="71">
        <f>$D$10-I10</f>
        <v>0.3597270820158749</v>
      </c>
      <c r="S10" s="71">
        <f>$D$10-J10</f>
        <v>0.13732725385245864</v>
      </c>
      <c r="T10" s="71">
        <f>$D$10-K10</f>
        <v>0.13732725385245864</v>
      </c>
      <c r="U10" s="71">
        <f>$D$10-L10</f>
        <v>-0.11044074986387825</v>
      </c>
      <c r="V10" s="176">
        <f t="shared" si="0"/>
        <v>0</v>
      </c>
      <c r="W10" s="177">
        <f t="shared" si="0"/>
        <v>0</v>
      </c>
      <c r="X10" s="177">
        <f t="shared" si="0"/>
        <v>0</v>
      </c>
      <c r="Y10" s="177">
        <f t="shared" si="0"/>
        <v>0</v>
      </c>
      <c r="Z10" s="178" t="s">
        <v>57</v>
      </c>
      <c r="AA10" s="179"/>
      <c r="AB10" s="179"/>
      <c r="AC10" s="179"/>
      <c r="AD10" s="180"/>
    </row>
    <row r="11" spans="1:21" ht="12.75">
      <c r="A11" s="68">
        <f>Demography!A10</f>
        <v>12</v>
      </c>
      <c r="B11" s="69">
        <f>Demography!E10</f>
        <v>-3</v>
      </c>
      <c r="C11" s="219"/>
      <c r="D11" s="70">
        <v>0.32</v>
      </c>
      <c r="E11" s="70">
        <v>0.36</v>
      </c>
      <c r="F11" s="71">
        <v>0.54</v>
      </c>
      <c r="G11" s="71">
        <v>1.3</v>
      </c>
      <c r="H11" s="69"/>
      <c r="I11" s="71">
        <v>0.3</v>
      </c>
      <c r="J11" s="71">
        <v>0.38</v>
      </c>
      <c r="K11" s="71">
        <v>0.57</v>
      </c>
      <c r="L11" s="71">
        <v>0.7</v>
      </c>
      <c r="M11" s="72">
        <f>$D$11-D11</f>
        <v>0</v>
      </c>
      <c r="N11" s="73">
        <f>$D$11-E11</f>
        <v>-0.03999999999999998</v>
      </c>
      <c r="O11" s="73">
        <f>$D$11-F11</f>
        <v>-0.22000000000000003</v>
      </c>
      <c r="P11" s="73">
        <f>$D$11-G11</f>
        <v>-0.98</v>
      </c>
      <c r="Q11" s="69"/>
      <c r="R11" s="71">
        <f>$D$11-I11</f>
        <v>0.020000000000000018</v>
      </c>
      <c r="S11" s="71">
        <f>$D$11-J11</f>
        <v>-0.06</v>
      </c>
      <c r="T11" s="71">
        <f>$D$11-K11</f>
        <v>-0.24999999999999994</v>
      </c>
      <c r="U11" s="75">
        <f>$D$11-L11</f>
        <v>-0.37999999999999995</v>
      </c>
    </row>
    <row r="12" spans="1:21" ht="12.75">
      <c r="A12" s="68">
        <f>Demography!A11</f>
        <v>13</v>
      </c>
      <c r="B12" s="69">
        <f>Demography!E11</f>
        <v>-4.25</v>
      </c>
      <c r="C12" s="219"/>
      <c r="D12" s="70">
        <v>0.45</v>
      </c>
      <c r="E12" s="70">
        <v>0.56</v>
      </c>
      <c r="F12" s="71">
        <v>1.3</v>
      </c>
      <c r="G12" s="71">
        <v>2</v>
      </c>
      <c r="H12" s="69"/>
      <c r="I12" s="71">
        <v>0.43</v>
      </c>
      <c r="J12" s="71">
        <v>0.57</v>
      </c>
      <c r="K12" s="71">
        <v>0.7</v>
      </c>
      <c r="L12" s="71">
        <v>1.3</v>
      </c>
      <c r="M12" s="72">
        <f>$D$12-D12</f>
        <v>0</v>
      </c>
      <c r="N12" s="73">
        <f>$D$12-E12</f>
        <v>-0.11000000000000004</v>
      </c>
      <c r="O12" s="73">
        <f>$D$12-F12</f>
        <v>-0.8500000000000001</v>
      </c>
      <c r="P12" s="73">
        <f>$D$12-G12</f>
        <v>-1.55</v>
      </c>
      <c r="Q12" s="69"/>
      <c r="R12" s="71">
        <f>$D$12-I12</f>
        <v>0.020000000000000018</v>
      </c>
      <c r="S12" s="71">
        <f>$D$12-J12</f>
        <v>-0.11999999999999994</v>
      </c>
      <c r="T12" s="71">
        <f>$D$12-K12</f>
        <v>-0.24999999999999994</v>
      </c>
      <c r="U12" s="75">
        <f>$D$12-L12</f>
        <v>-0.8500000000000001</v>
      </c>
    </row>
    <row r="13" spans="1:21" ht="13.5" thickBot="1">
      <c r="A13" s="76">
        <f>Demography!A12</f>
        <v>14</v>
      </c>
      <c r="B13" s="77" t="str">
        <f>Demography!E12</f>
        <v>Plano</v>
      </c>
      <c r="C13" s="220"/>
      <c r="D13" s="78">
        <v>0.12</v>
      </c>
      <c r="E13" s="78">
        <v>0.09</v>
      </c>
      <c r="F13" s="79">
        <v>0.43</v>
      </c>
      <c r="G13" s="79">
        <v>1.3</v>
      </c>
      <c r="H13" s="77"/>
      <c r="I13" s="79">
        <v>0.2</v>
      </c>
      <c r="J13" s="79">
        <v>0.12</v>
      </c>
      <c r="K13" s="79">
        <v>0.3</v>
      </c>
      <c r="L13" s="79">
        <v>1</v>
      </c>
      <c r="M13" s="80">
        <f>$D$13-D13</f>
        <v>0</v>
      </c>
      <c r="N13" s="81">
        <f>$D$13-E13</f>
        <v>0.03</v>
      </c>
      <c r="O13" s="81">
        <f>$D$13-F13</f>
        <v>-0.31</v>
      </c>
      <c r="P13" s="81">
        <f>$D$13-G13</f>
        <v>-1.1800000000000002</v>
      </c>
      <c r="Q13" s="77"/>
      <c r="R13" s="79">
        <f>$D$13-I13</f>
        <v>-0.08000000000000002</v>
      </c>
      <c r="S13" s="79">
        <f>$D$13-J13</f>
        <v>0</v>
      </c>
      <c r="T13" s="79">
        <f>$D$13-K13</f>
        <v>-0.18</v>
      </c>
      <c r="U13" s="82">
        <f>$D$13-L13</f>
        <v>-0.88</v>
      </c>
    </row>
    <row r="14" spans="1:16" ht="13.5" thickBot="1">
      <c r="A14" s="30"/>
      <c r="B14" s="31"/>
      <c r="C14" s="17"/>
      <c r="D14" s="41"/>
      <c r="E14" s="41"/>
      <c r="F14" s="64"/>
      <c r="G14" s="64"/>
      <c r="H14" s="31"/>
      <c r="I14" s="64"/>
      <c r="J14" s="64"/>
      <c r="K14" s="162"/>
      <c r="L14" s="164" t="s">
        <v>55</v>
      </c>
      <c r="M14" s="79">
        <f>AVERAGE(M4:M5)</f>
        <v>0</v>
      </c>
      <c r="N14" s="79">
        <f>AVERAGE(N4:N5)</f>
        <v>-0.04999999999999999</v>
      </c>
      <c r="O14" s="79">
        <f>AVERAGE(O4:O5)</f>
        <v>-0.1</v>
      </c>
      <c r="P14" s="82">
        <f>AVERAGE(P4:P5)</f>
        <v>-0.145</v>
      </c>
    </row>
    <row r="15" ht="12.75">
      <c r="B15"/>
    </row>
    <row r="16" ht="13.5" thickBot="1">
      <c r="B16"/>
    </row>
    <row r="17" spans="1:12" ht="16.5" customHeight="1">
      <c r="A17" s="225" t="s">
        <v>40</v>
      </c>
      <c r="B17" s="227" t="s">
        <v>1</v>
      </c>
      <c r="C17" s="228" t="s">
        <v>50</v>
      </c>
      <c r="D17" s="213" t="s">
        <v>52</v>
      </c>
      <c r="E17" s="213"/>
      <c r="F17" s="213"/>
      <c r="G17" s="213"/>
      <c r="H17" s="213"/>
      <c r="I17" s="213"/>
      <c r="J17" s="213"/>
      <c r="K17" s="213"/>
      <c r="L17" s="214"/>
    </row>
    <row r="18" spans="1:12" ht="15.75" customHeight="1">
      <c r="A18" s="226"/>
      <c r="B18" s="224"/>
      <c r="C18" s="229"/>
      <c r="D18" s="215" t="s">
        <v>35</v>
      </c>
      <c r="E18" s="216"/>
      <c r="F18" s="216"/>
      <c r="G18" s="223"/>
      <c r="H18" s="92"/>
      <c r="I18" s="215" t="s">
        <v>36</v>
      </c>
      <c r="J18" s="216"/>
      <c r="K18" s="216"/>
      <c r="L18" s="217"/>
    </row>
    <row r="19" spans="1:12" ht="13.5" customHeight="1">
      <c r="A19" s="226"/>
      <c r="B19" s="224"/>
      <c r="C19" s="229"/>
      <c r="D19" s="93" t="s">
        <v>11</v>
      </c>
      <c r="E19" s="94" t="s">
        <v>7</v>
      </c>
      <c r="F19" s="94" t="s">
        <v>8</v>
      </c>
      <c r="G19" s="95" t="s">
        <v>9</v>
      </c>
      <c r="H19" s="92"/>
      <c r="I19" s="93" t="s">
        <v>11</v>
      </c>
      <c r="J19" s="94" t="s">
        <v>7</v>
      </c>
      <c r="K19" s="94" t="s">
        <v>8</v>
      </c>
      <c r="L19" s="96" t="s">
        <v>9</v>
      </c>
    </row>
    <row r="20" spans="1:12" ht="12.75">
      <c r="A20" s="97">
        <v>4</v>
      </c>
      <c r="B20" s="69" t="s">
        <v>17</v>
      </c>
      <c r="C20" s="187" t="s">
        <v>18</v>
      </c>
      <c r="D20" s="71">
        <f>M6</f>
        <v>0</v>
      </c>
      <c r="E20" s="71">
        <f aca="true" t="shared" si="1" ref="E20:G23">N6</f>
        <v>-0.14</v>
      </c>
      <c r="F20" s="71">
        <f t="shared" si="1"/>
        <v>-0.42</v>
      </c>
      <c r="G20" s="71">
        <f t="shared" si="1"/>
        <v>-0.8200000000000001</v>
      </c>
      <c r="H20" s="86"/>
      <c r="I20" s="71">
        <f aca="true" t="shared" si="2" ref="I20:L23">R6</f>
        <v>-0.12</v>
      </c>
      <c r="J20" s="71">
        <f t="shared" si="2"/>
        <v>-0.16000000000000003</v>
      </c>
      <c r="K20" s="71">
        <f t="shared" si="2"/>
        <v>-0.47000000000000003</v>
      </c>
      <c r="L20" s="75">
        <f t="shared" si="2"/>
        <v>-0.8200000000000001</v>
      </c>
    </row>
    <row r="21" spans="1:12" ht="12.75">
      <c r="A21" s="97">
        <v>8</v>
      </c>
      <c r="B21" s="87" t="s">
        <v>17</v>
      </c>
      <c r="C21" s="188"/>
      <c r="D21" s="71">
        <f>M7</f>
        <v>0</v>
      </c>
      <c r="E21" s="71">
        <f t="shared" si="1"/>
        <v>-0.040000000000000036</v>
      </c>
      <c r="F21" s="71">
        <f t="shared" si="1"/>
        <v>-0.35000000000000003</v>
      </c>
      <c r="G21" s="71">
        <f t="shared" si="1"/>
        <v>-0.7</v>
      </c>
      <c r="H21" s="86"/>
      <c r="I21" s="71">
        <f t="shared" si="2"/>
        <v>0.06999999999999998</v>
      </c>
      <c r="J21" s="71">
        <f t="shared" si="2"/>
        <v>-0.040000000000000036</v>
      </c>
      <c r="K21" s="71">
        <f t="shared" si="2"/>
        <v>-0.040000000000000036</v>
      </c>
      <c r="L21" s="75">
        <f t="shared" si="2"/>
        <v>-0.21000000000000002</v>
      </c>
    </row>
    <row r="22" spans="1:12" ht="12.75">
      <c r="A22" s="97">
        <v>9</v>
      </c>
      <c r="B22" s="87" t="s">
        <v>17</v>
      </c>
      <c r="C22" s="188"/>
      <c r="D22" s="71">
        <f>M8</f>
        <v>0</v>
      </c>
      <c r="E22" s="71">
        <f t="shared" si="1"/>
        <v>-0.08000000000000002</v>
      </c>
      <c r="F22" s="71">
        <f t="shared" si="1"/>
        <v>-0.13999999999999996</v>
      </c>
      <c r="G22" s="71">
        <f t="shared" si="1"/>
        <v>-0.8700000000000001</v>
      </c>
      <c r="H22" s="86"/>
      <c r="I22" s="71">
        <f t="shared" si="2"/>
        <v>0.19999999999999998</v>
      </c>
      <c r="J22" s="71">
        <f t="shared" si="2"/>
        <v>0.08999999999999997</v>
      </c>
      <c r="K22" s="71">
        <f t="shared" si="2"/>
        <v>-0.08000000000000002</v>
      </c>
      <c r="L22" s="75">
        <f t="shared" si="2"/>
        <v>-0.5700000000000001</v>
      </c>
    </row>
    <row r="23" spans="1:12" ht="12.75">
      <c r="A23" s="97">
        <v>10</v>
      </c>
      <c r="B23" s="69">
        <v>-1</v>
      </c>
      <c r="C23" s="188"/>
      <c r="D23" s="71">
        <f>M9</f>
        <v>0</v>
      </c>
      <c r="E23" s="71">
        <f t="shared" si="1"/>
        <v>-0.18</v>
      </c>
      <c r="F23" s="71">
        <f t="shared" si="1"/>
        <v>-0.42000000000000004</v>
      </c>
      <c r="G23" s="71">
        <f t="shared" si="1"/>
        <v>-0.88</v>
      </c>
      <c r="H23" s="86"/>
      <c r="I23" s="71">
        <f t="shared" si="2"/>
        <v>0.12</v>
      </c>
      <c r="J23" s="71">
        <f t="shared" si="2"/>
        <v>-0.06</v>
      </c>
      <c r="K23" s="71">
        <f t="shared" si="2"/>
        <v>-0.26</v>
      </c>
      <c r="L23" s="75">
        <f t="shared" si="2"/>
        <v>-0.53</v>
      </c>
    </row>
    <row r="24" spans="1:12" ht="13.5" thickBot="1">
      <c r="A24" s="98">
        <v>14</v>
      </c>
      <c r="B24" s="77" t="s">
        <v>17</v>
      </c>
      <c r="C24" s="189"/>
      <c r="D24" s="71">
        <f>M13</f>
        <v>0</v>
      </c>
      <c r="E24" s="71">
        <f>N13</f>
        <v>0.03</v>
      </c>
      <c r="F24" s="71">
        <f>O13</f>
        <v>-0.31</v>
      </c>
      <c r="G24" s="71">
        <f>P13</f>
        <v>-1.1800000000000002</v>
      </c>
      <c r="H24" s="88"/>
      <c r="I24" s="71">
        <f>R13</f>
        <v>-0.08000000000000002</v>
      </c>
      <c r="J24" s="71">
        <f>S13</f>
        <v>0</v>
      </c>
      <c r="K24" s="71">
        <f>T13</f>
        <v>-0.18</v>
      </c>
      <c r="L24" s="75">
        <f>U13</f>
        <v>-0.88</v>
      </c>
    </row>
    <row r="25" spans="2:12" ht="25.5">
      <c r="B25"/>
      <c r="D25" s="89">
        <f>COUNT(D20:D24)</f>
        <v>5</v>
      </c>
      <c r="E25" s="74">
        <f>COUNT(E20:E24)</f>
        <v>5</v>
      </c>
      <c r="F25" s="74">
        <f>COUNT(F20:F24)</f>
        <v>5</v>
      </c>
      <c r="G25" s="74">
        <f>COUNT(G20:G24)</f>
        <v>5</v>
      </c>
      <c r="H25" s="65" t="s">
        <v>51</v>
      </c>
      <c r="I25" s="74">
        <f>COUNT(I20:I24)</f>
        <v>5</v>
      </c>
      <c r="J25" s="74">
        <f>COUNT(J17:J24)</f>
        <v>5</v>
      </c>
      <c r="K25" s="74">
        <f>COUNT(K17:K24)</f>
        <v>5</v>
      </c>
      <c r="L25" s="83">
        <f>COUNT(L17:L24)</f>
        <v>5</v>
      </c>
    </row>
    <row r="26" spans="4:12" ht="12.75">
      <c r="D26" s="72">
        <f>AVERAGE(D20:D24)</f>
        <v>0</v>
      </c>
      <c r="E26" s="73">
        <f>AVERAGE(E20:E24)</f>
        <v>-0.082</v>
      </c>
      <c r="F26" s="73">
        <f>AVERAGE(F20:F24)</f>
        <v>-0.328</v>
      </c>
      <c r="G26" s="73">
        <f>AVERAGE(G20:G24)</f>
        <v>-0.89</v>
      </c>
      <c r="H26" s="66" t="s">
        <v>30</v>
      </c>
      <c r="I26" s="73">
        <f>AVERAGE(I20:I24)</f>
        <v>0.03799999999999999</v>
      </c>
      <c r="J26" s="73">
        <f>AVERAGE(J20:J24)</f>
        <v>-0.034000000000000016</v>
      </c>
      <c r="K26" s="73">
        <f>AVERAGE(K20:K24)</f>
        <v>-0.20600000000000002</v>
      </c>
      <c r="L26" s="84">
        <f>AVERAGE(L20:L24)</f>
        <v>-0.602</v>
      </c>
    </row>
    <row r="27" spans="4:12" ht="12.75">
      <c r="D27" s="72">
        <f>STDEV(D20:D24)</f>
        <v>0</v>
      </c>
      <c r="E27" s="73">
        <f>STDEV(E20:E24)</f>
        <v>0.08258329128825032</v>
      </c>
      <c r="F27" s="73">
        <f>STDEV(F20:F24)</f>
        <v>0.11519548602267354</v>
      </c>
      <c r="G27" s="73">
        <f>STDEV(G20:G24)</f>
        <v>0.17720045146669314</v>
      </c>
      <c r="H27" s="66" t="s">
        <v>16</v>
      </c>
      <c r="I27" s="73">
        <f>STDEV(I20:I24)</f>
        <v>0.13498148021117565</v>
      </c>
      <c r="J27" s="73">
        <f>STDEV(J20:J24)</f>
        <v>0.09099450532861861</v>
      </c>
      <c r="K27" s="73">
        <f>STDEV(K20:K24)</f>
        <v>0.17082154430867322</v>
      </c>
      <c r="L27" s="84">
        <f>STDEV(L20:L24)</f>
        <v>0.26677706048309346</v>
      </c>
    </row>
    <row r="28" spans="4:12" ht="26.25" thickBot="1">
      <c r="D28" s="80">
        <f>D27/(SQRT(D25))</f>
        <v>0</v>
      </c>
      <c r="E28" s="81">
        <f>E27/(SQRT(E25))</f>
        <v>0.036932370625238777</v>
      </c>
      <c r="F28" s="81">
        <f>F27/(SQRT(F25))</f>
        <v>0.05151698748956498</v>
      </c>
      <c r="G28" s="81">
        <f>G27/(SQRT(G25))</f>
        <v>0.07924645102463564</v>
      </c>
      <c r="H28" s="67" t="s">
        <v>37</v>
      </c>
      <c r="I28" s="81">
        <f>I27/(SQRT(I25))</f>
        <v>0.06036555309114628</v>
      </c>
      <c r="J28" s="81">
        <f>J27/(SQRT(J25))</f>
        <v>0.040693979898751606</v>
      </c>
      <c r="K28" s="81">
        <f>K27/(SQRT(K25))</f>
        <v>0.07639371701913712</v>
      </c>
      <c r="L28" s="85">
        <f>L27/(SQRT(L25))</f>
        <v>0.11930632841555397</v>
      </c>
    </row>
  </sheetData>
  <mergeCells count="22">
    <mergeCell ref="A17:A19"/>
    <mergeCell ref="B17:B19"/>
    <mergeCell ref="C17:C19"/>
    <mergeCell ref="M1:U1"/>
    <mergeCell ref="R2:U2"/>
    <mergeCell ref="A2:A3"/>
    <mergeCell ref="D1:L1"/>
    <mergeCell ref="A1:C1"/>
    <mergeCell ref="B2:B3"/>
    <mergeCell ref="C20:C24"/>
    <mergeCell ref="D2:G2"/>
    <mergeCell ref="I2:L2"/>
    <mergeCell ref="M2:P2"/>
    <mergeCell ref="D18:G18"/>
    <mergeCell ref="C2:C3"/>
    <mergeCell ref="V2:AD2"/>
    <mergeCell ref="D17:L17"/>
    <mergeCell ref="I18:L18"/>
    <mergeCell ref="C4:C5"/>
    <mergeCell ref="C6:C13"/>
    <mergeCell ref="V3:Y3"/>
    <mergeCell ref="AA3:AD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Rony Sayegh</dc:creator>
  <cp:keywords/>
  <dc:description/>
  <cp:lastModifiedBy>Robert Giorgi</cp:lastModifiedBy>
  <cp:lastPrinted>2008-02-25T23:28:54Z</cp:lastPrinted>
  <dcterms:created xsi:type="dcterms:W3CDTF">2007-07-26T14:34:34Z</dcterms:created>
  <dcterms:modified xsi:type="dcterms:W3CDTF">2009-11-19T21:50:26Z</dcterms:modified>
  <cp:category/>
  <cp:version/>
  <cp:contentType/>
  <cp:contentStatus/>
</cp:coreProperties>
</file>